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600" windowHeight="11160" activeTab="1"/>
  </bookViews>
  <sheets>
    <sheet name="COMPUTATION" sheetId="1" r:id="rId1"/>
    <sheet name="OLD TAX FORM" sheetId="2" r:id="rId2"/>
    <sheet name="NEW TAX FORM" sheetId="3" r:id="rId3"/>
  </sheets>
  <definedNames>
    <definedName name="_xlnm.Print_Area" localSheetId="0">COMPUTATION!$A$1:$X$30</definedName>
    <definedName name="_xlnm.Print_Area" localSheetId="2">'NEW TAX FORM'!$A$1:$D$39</definedName>
    <definedName name="_xlnm.Print_Area" localSheetId="1">'OLD TAX FORM'!$A$1:$I$125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" i="1"/>
  <c r="H120" i="2" l="1"/>
  <c r="H113"/>
  <c r="H105"/>
  <c r="H97"/>
  <c r="H95"/>
  <c r="FU94" i="1" l="1"/>
  <c r="W28" l="1"/>
  <c r="T28"/>
  <c r="S28"/>
  <c r="R28"/>
  <c r="Q28"/>
  <c r="P28"/>
  <c r="O28"/>
  <c r="M28"/>
  <c r="I28"/>
  <c r="H28"/>
  <c r="G28"/>
  <c r="C28"/>
  <c r="N28" l="1"/>
  <c r="F28"/>
  <c r="J28"/>
  <c r="FJ98" l="1"/>
  <c r="FJ100" s="1"/>
  <c r="FJ104" s="1"/>
  <c r="FJ106" s="1"/>
  <c r="FJ102" s="1"/>
  <c r="FI100" l="1"/>
  <c r="FK98"/>
  <c r="FK100" s="1"/>
  <c r="FK104" s="1"/>
  <c r="FK106" s="1"/>
  <c r="FK102" s="1"/>
  <c r="FL98" l="1"/>
  <c r="FL100" s="1"/>
  <c r="FL104" s="1"/>
  <c r="FL106" s="1"/>
  <c r="FL102" s="1"/>
  <c r="FM98" l="1"/>
  <c r="FM100" s="1"/>
  <c r="FM104" s="1"/>
  <c r="FM106" s="1"/>
  <c r="FM102" s="1"/>
  <c r="FO98" l="1"/>
  <c r="FO100" s="1"/>
  <c r="FO104" s="1"/>
  <c r="FO106" s="1"/>
  <c r="FN98"/>
  <c r="FN100" s="1"/>
  <c r="FN104" s="1"/>
  <c r="FN106" s="1"/>
  <c r="FN102" s="1"/>
  <c r="FO102"/>
  <c r="FP98" l="1"/>
  <c r="FP100" s="1"/>
  <c r="FP104" s="1"/>
  <c r="FP106" s="1"/>
  <c r="FP102" l="1"/>
  <c r="FQ98"/>
  <c r="FQ100" s="1"/>
  <c r="FQ104" s="1"/>
  <c r="FQ106" s="1"/>
  <c r="E28"/>
  <c r="FQ102" l="1"/>
  <c r="FR98"/>
  <c r="FR100" s="1"/>
  <c r="FR104" s="1"/>
  <c r="FR106" s="1"/>
  <c r="FS98"/>
  <c r="FS100" s="1"/>
  <c r="FS104" s="1"/>
  <c r="FS106" s="1"/>
  <c r="B28"/>
  <c r="FR102" l="1"/>
  <c r="FS102"/>
  <c r="D28"/>
  <c r="K28"/>
  <c r="L28" l="1"/>
  <c r="F27" i="2" s="1"/>
  <c r="F44" s="1"/>
  <c r="G44" s="1"/>
  <c r="F45" s="1"/>
  <c r="G45" s="1"/>
  <c r="X28" i="1" l="1"/>
  <c r="V28"/>
  <c r="U28"/>
</calcChain>
</file>

<file path=xl/sharedStrings.xml><?xml version="1.0" encoding="utf-8"?>
<sst xmlns="http://schemas.openxmlformats.org/spreadsheetml/2006/main" count="327" uniqueCount="189">
  <si>
    <t>STATEMENT SHOWING PAY AND ALLOWANCES DRAWN</t>
  </si>
  <si>
    <t>Name</t>
  </si>
  <si>
    <t>:</t>
  </si>
  <si>
    <t>DOB</t>
  </si>
  <si>
    <t>Designation</t>
  </si>
  <si>
    <t>Office</t>
  </si>
  <si>
    <t>IFHRMS NO.</t>
  </si>
  <si>
    <t xml:space="preserve">PAN NO  </t>
  </si>
  <si>
    <t>MOBILE NO.</t>
  </si>
  <si>
    <t xml:space="preserve">INCREMENT MONTH    </t>
  </si>
  <si>
    <t>AADHAR NO.</t>
  </si>
  <si>
    <t>GPF-1/CPS-2</t>
  </si>
  <si>
    <t>GPF. SUBS</t>
  </si>
  <si>
    <t>HRA   :</t>
  </si>
  <si>
    <t>MONTH AND YEAR</t>
  </si>
  <si>
    <t>Pay</t>
  </si>
  <si>
    <t>P.P</t>
  </si>
  <si>
    <t>D.A</t>
  </si>
  <si>
    <t>H.R.A</t>
  </si>
  <si>
    <t>M.A</t>
  </si>
  <si>
    <t>CCA</t>
  </si>
  <si>
    <t>SPL. Allowance</t>
  </si>
  <si>
    <t>Conveyance Allowance</t>
  </si>
  <si>
    <t>O.ALLOW</t>
  </si>
  <si>
    <t>Total</t>
  </si>
  <si>
    <t>GPF/CPS Subs</t>
  </si>
  <si>
    <t>CPS    Arrear</t>
  </si>
  <si>
    <t>FBF</t>
  </si>
  <si>
    <t>NHIS</t>
  </si>
  <si>
    <t>SPF</t>
  </si>
  <si>
    <t>HBA  Interest</t>
  </si>
  <si>
    <t>HBA Principal</t>
  </si>
  <si>
    <t>PLI</t>
  </si>
  <si>
    <t>LIC</t>
  </si>
  <si>
    <t>IT</t>
  </si>
  <si>
    <t>PROF. TAX</t>
  </si>
  <si>
    <t>Total Deduction</t>
  </si>
  <si>
    <t>D.A arr - I</t>
  </si>
  <si>
    <t>Arrear</t>
  </si>
  <si>
    <t>Bonus</t>
  </si>
  <si>
    <t>Other arr.</t>
  </si>
  <si>
    <t>TOTAL</t>
  </si>
  <si>
    <t>SIGNATURE OF  ASSESSEE                                                                                                                                                                         SIGNATURE OF HEAD</t>
  </si>
  <si>
    <t>HRA</t>
  </si>
  <si>
    <t>Grade - I(a)</t>
  </si>
  <si>
    <t>Grade - I(b)</t>
  </si>
  <si>
    <t>Grade - II</t>
  </si>
  <si>
    <t>Grade - III</t>
  </si>
  <si>
    <t>Grade - IV</t>
  </si>
  <si>
    <t xml:space="preserve">INCOME TAX CALCULATION STATEMENT </t>
  </si>
  <si>
    <t>( FINANCIAL YEAR 2024-2025, AND THE ASSESSMENT YEAR 2025 - 2026)</t>
  </si>
  <si>
    <t>INDIVIDUAL - OLD REGIME</t>
  </si>
  <si>
    <t xml:space="preserve">Name     </t>
  </si>
  <si>
    <t>Design</t>
  </si>
  <si>
    <t xml:space="preserve">Office      </t>
  </si>
  <si>
    <t xml:space="preserve">PAN NO     </t>
  </si>
  <si>
    <t xml:space="preserve">IFHRMS NO     </t>
  </si>
  <si>
    <t>S.NO</t>
  </si>
  <si>
    <t>DETAILS</t>
  </si>
  <si>
    <t>AMOUNT</t>
  </si>
  <si>
    <t xml:space="preserve"> TOTAL SALARY INCOME (INCLUDING ALLOWANCES)</t>
  </si>
  <si>
    <t>Rs</t>
  </si>
  <si>
    <t>OTHER SOURCE OF INCOME</t>
  </si>
  <si>
    <t>H.R.A EXEMPTED THE AMOUNT OF EXEMPTION SHALL BE THE LEAST OF a,b &amp;c</t>
  </si>
  <si>
    <t xml:space="preserve">a. ACTUAL RENT RECEIVED                                                                          </t>
  </si>
  <si>
    <t xml:space="preserve">b. i) ACTUAL RENT PAID </t>
  </si>
  <si>
    <t xml:space="preserve">   ii) 10% OF SALARY                                                                                    </t>
  </si>
  <si>
    <t xml:space="preserve">  iii).  DIFFERENCE [(I) - (II)]                                                                     </t>
  </si>
  <si>
    <t xml:space="preserve">c. CHENNAI EMPLOYEES 50% OF SALARY                                              </t>
  </si>
  <si>
    <t xml:space="preserve">     OTHERS 40% OF SALARY                                                                       </t>
  </si>
  <si>
    <r>
      <rPr>
        <b/>
        <sz val="11"/>
        <color theme="1"/>
        <rFont val="Calibri"/>
        <family val="2"/>
        <scheme val="minor"/>
      </rPr>
      <t xml:space="preserve">LESS </t>
    </r>
    <r>
      <rPr>
        <sz val="11"/>
        <color theme="1"/>
        <rFont val="Calibri"/>
        <family val="2"/>
        <scheme val="minor"/>
      </rPr>
      <t>STANDARD DEDUCTION RS. 50000/=(all members elegible)</t>
    </r>
  </si>
  <si>
    <r>
      <t xml:space="preserve">LESS </t>
    </r>
    <r>
      <rPr>
        <sz val="11"/>
        <color theme="1"/>
        <rFont val="Calibri"/>
        <family val="2"/>
        <scheme val="minor"/>
      </rPr>
      <t xml:space="preserve">PROFESSIONAL TAX  u/s 16 </t>
    </r>
  </si>
  <si>
    <r>
      <t xml:space="preserve">LESS </t>
    </r>
    <r>
      <rPr>
        <sz val="11"/>
        <color theme="1"/>
        <rFont val="Calibri"/>
        <family val="2"/>
        <scheme val="minor"/>
      </rPr>
      <t>PHYSICALLY HANDICAPPED PERSONS (Conveyance Allowance) U/s. 10(14)</t>
    </r>
  </si>
  <si>
    <t>(E)   LESS INTEREST ON HOUSING LOAN U/S 192 (2.B).Max Rs 2,00,000</t>
  </si>
  <si>
    <t>SALARY AFTER GIVING RELIEF UNDER THE HEAD H.R.A[Col (1+2)-(3+4)-5]</t>
  </si>
  <si>
    <t>DEDUCTION UNDER CHAPTER VI-A</t>
  </si>
  <si>
    <t>NEW SECTION 80. CCE (OVERALL INVESTMENT LIMIT 1.5 LAKH )</t>
  </si>
  <si>
    <t>[i]  DEDUCTION UNDER NEW SECTION 80/C</t>
  </si>
  <si>
    <t>1.  G.P.F/C.P.S/T.P.F</t>
  </si>
  <si>
    <t>2.  S.P.F</t>
  </si>
  <si>
    <t>3.  F.B.F</t>
  </si>
  <si>
    <t>4.  L.I.C</t>
  </si>
  <si>
    <t>5.  H.F</t>
  </si>
  <si>
    <t>6.  P.L.I</t>
  </si>
  <si>
    <t>7.  U.T.I</t>
  </si>
  <si>
    <t>8.  P.P.F</t>
  </si>
  <si>
    <t>9.  N.S.C</t>
  </si>
  <si>
    <t>10.  N.S.C ACCRUITED INTEREST</t>
  </si>
  <si>
    <t>11.  REFUND OF H.B.A [PRINCIPAL] ONLY</t>
  </si>
  <si>
    <t>12.  TUITION FEES  FOR 2 CHILDREN (other than Donation)</t>
  </si>
  <si>
    <t>13.  OTHERS</t>
  </si>
  <si>
    <t>TOTAL UNDER NEW SECTION 80 C</t>
  </si>
  <si>
    <r>
      <rPr>
        <b/>
        <sz val="11"/>
        <color indexed="8"/>
        <rFont val="Calibri"/>
        <family val="2"/>
      </rPr>
      <t xml:space="preserve">[ii] </t>
    </r>
    <r>
      <rPr>
        <sz val="10"/>
        <color indexed="8"/>
        <rFont val="Calibri"/>
        <family val="2"/>
      </rPr>
      <t xml:space="preserve"> U/S 80.CCC AMOUNT DEPOSITED ANY ANNUITY [OR] PENSION PLAN </t>
    </r>
  </si>
  <si>
    <t xml:space="preserve">        OF LIC LIKE JEEVAN SURAKSHA [MAX - Rs 10,000]</t>
  </si>
  <si>
    <r>
      <rPr>
        <b/>
        <sz val="11"/>
        <color indexed="8"/>
        <rFont val="Calibri"/>
        <family val="2"/>
      </rPr>
      <t>[iii]</t>
    </r>
    <r>
      <rPr>
        <sz val="10"/>
        <color indexed="8"/>
        <rFont val="Calibri"/>
        <family val="2"/>
      </rPr>
      <t xml:space="preserve"> U/S 80 CCF. INFRASTRUCTURE BONDS</t>
    </r>
  </si>
  <si>
    <t>TOTAL SAVINGS [U/S 80C+ 80 CCC + 80 CCF ]</t>
  </si>
  <si>
    <t>TOTAL TAXABLE INCOME  [COL6 - COL 8- COL 9]</t>
  </si>
  <si>
    <t xml:space="preserve"> DETAILS</t>
  </si>
  <si>
    <t xml:space="preserve">DEDUCTION UNDER CHAPTER - VI.A </t>
  </si>
  <si>
    <t>[viii]  U/S 80 G : DONATION FOR CHARITABLE PURPOSE 50% FOR SOME  ITEMS,AND 100% FOR SOME ITEMS  [P.M N. RELIEF FUND/CM RELIEF FUND / SRILANGA TAMILAN RELIEF FUND.</t>
  </si>
  <si>
    <t>[ix]  80.GGA : DONATION FOR SCIENTIFIC RESEARCH OR RURAL DEVELOPMENT</t>
  </si>
  <si>
    <t>[x]   80.QQB : DONATION FOR ROYALTY [Rs 300000]</t>
  </si>
  <si>
    <t xml:space="preserve">(xii) Others </t>
  </si>
  <si>
    <t>NET  TAXABLE  INCOME[ COL.10- COL 12]</t>
  </si>
  <si>
    <t>ROUNDED TO NEAREST  TEN</t>
  </si>
  <si>
    <r>
      <rPr>
        <b/>
        <sz val="11"/>
        <color indexed="8"/>
        <rFont val="Calibri"/>
        <family val="2"/>
      </rPr>
      <t>TAXABLE INCOME</t>
    </r>
    <r>
      <rPr>
        <sz val="10"/>
        <color indexed="8"/>
        <rFont val="Calibri"/>
        <family val="2"/>
      </rPr>
      <t/>
    </r>
  </si>
  <si>
    <t>NIL</t>
  </si>
  <si>
    <r>
      <t>RS 250001 to 500000    5</t>
    </r>
    <r>
      <rPr>
        <b/>
        <sz val="10"/>
        <color indexed="8"/>
        <rFont val="Calibri"/>
        <family val="2"/>
      </rPr>
      <t xml:space="preserve">%  </t>
    </r>
  </si>
  <si>
    <r>
      <t xml:space="preserve">RS 500001 to 1000000    </t>
    </r>
    <r>
      <rPr>
        <b/>
        <sz val="10"/>
        <color indexed="8"/>
        <rFont val="Calibri"/>
        <family val="2"/>
      </rPr>
      <t>20%</t>
    </r>
  </si>
  <si>
    <r>
      <t xml:space="preserve">RS 1000001 and above  </t>
    </r>
    <r>
      <rPr>
        <b/>
        <sz val="10"/>
        <color indexed="8"/>
        <rFont val="Calibri"/>
        <family val="2"/>
      </rPr>
      <t xml:space="preserve"> 30%</t>
    </r>
  </si>
  <si>
    <t>TOTAL TAX</t>
  </si>
  <si>
    <t>LESS:TAX REBATE  U/S 87A (IF TAXABLE INCOME &lt;= 5,00,000 Then Max 12,500)</t>
  </si>
  <si>
    <t>PAYABLE TAX</t>
  </si>
  <si>
    <t>ADD EDUCATION CESS@ 4% ON TAX PAYABLE</t>
  </si>
  <si>
    <t>LESS:RELIEF u/s 89 (1) A</t>
  </si>
  <si>
    <t>TOTAL TAX  PAYABLE FOR  2024 -2025</t>
  </si>
  <si>
    <t>LESS TAX ALREADY  DEDUCTED FOR   2024-2025</t>
  </si>
  <si>
    <t>LESS ADVANCE TAX - DIRECT PAY IN THE BANK 2024-2025</t>
  </si>
  <si>
    <t>BALANCE TO BE DEDUCTED</t>
  </si>
  <si>
    <t>I hereby authorise the drawing and disbursing officer to deduct the balance amount of tax from my monthly salary in IFHRMS ( Only Bill Entry )</t>
  </si>
  <si>
    <t>I hereby authorise the drawing and disbursing officer to deduct the Education Cess @4% from my monthly salary in IFHRMS ( Only Bill Entry )</t>
  </si>
  <si>
    <t>CERTIFICATE :</t>
  </si>
  <si>
    <t>4. Certified that the paticulars furnished above by me are correct.</t>
  </si>
  <si>
    <t>5. Certified that I am occupying a house allotted by the accomodation controller PWD/TNHB on payment of Rs ………....per month.</t>
  </si>
  <si>
    <t>6. Certified that I am occupying a rental house paying a monthly rent of Rs ……………...only.</t>
  </si>
  <si>
    <t xml:space="preserve">     SIGNATURE OF THE HEAD                                                                                 SIGNATURE OF THE ASSESSEE</t>
  </si>
  <si>
    <t>PARTICULARS OF LIC / PLI PREMIUM</t>
  </si>
  <si>
    <t>S</t>
  </si>
  <si>
    <t xml:space="preserve">POLICY </t>
  </si>
  <si>
    <t>NAME  OF THE</t>
  </si>
  <si>
    <t xml:space="preserve">AMOUNT </t>
  </si>
  <si>
    <t xml:space="preserve">MONTHLY </t>
  </si>
  <si>
    <t>AMOUNT OF</t>
  </si>
  <si>
    <t>N0</t>
  </si>
  <si>
    <t>NUMBER</t>
  </si>
  <si>
    <t>COMPANY</t>
  </si>
  <si>
    <t>POLICY</t>
  </si>
  <si>
    <t>INSURED Rs</t>
  </si>
  <si>
    <t>PREMIUM</t>
  </si>
  <si>
    <t xml:space="preserve"> PREMIUM</t>
  </si>
  <si>
    <t>POST OFFICE</t>
  </si>
  <si>
    <t>PARTICULARS OF N.S.C</t>
  </si>
  <si>
    <t>POST</t>
  </si>
  <si>
    <t xml:space="preserve">ISSUE </t>
  </si>
  <si>
    <t>N.S.C</t>
  </si>
  <si>
    <t>OFFICE</t>
  </si>
  <si>
    <t>NO</t>
  </si>
  <si>
    <t>DATE</t>
  </si>
  <si>
    <t>PARTICULARS OF N.S.C VIII ISSUE</t>
  </si>
  <si>
    <t>TUTION FEES DURING THE YEAR 2024-2025</t>
  </si>
  <si>
    <t>Name of the</t>
  </si>
  <si>
    <t xml:space="preserve">DATE OF </t>
  </si>
  <si>
    <t xml:space="preserve">RECEIPT </t>
  </si>
  <si>
    <t>Child</t>
  </si>
  <si>
    <t>Institution</t>
  </si>
  <si>
    <t>PAYMENT</t>
  </si>
  <si>
    <t>SIGNATURE</t>
  </si>
  <si>
    <t>[iv]   U/S 80 D : MEDICAL INSURANCE PREMIUM PAID IN THE NAME OF  ASSESSEE, NHIS, SPOUSE  DEPENDENT PARENTS  OR CHILD [ MAX Rs 25000, senior  Rs 50000]</t>
  </si>
  <si>
    <t xml:space="preserve">     SIGNATURE OF THE HEAD                                                                                                         SIGNATURE OF THE ASSESSEE</t>
  </si>
  <si>
    <r>
      <t>[v]   U/S 80 DD : EXPENSES ON MEDICAL TREATMENT ETC &amp; DEPOSIT MADE FOR MAINTAINANCE OF HADICAPPED DEPENDENTS                                                                                         [</t>
    </r>
    <r>
      <rPr>
        <sz val="10"/>
        <color theme="1"/>
        <rFont val="Albertus Extra Bold"/>
        <family val="2"/>
      </rPr>
      <t xml:space="preserve"> </t>
    </r>
    <r>
      <rPr>
        <sz val="10"/>
        <color rgb="FF333300"/>
        <rFont val="Albertus Extra Bold"/>
        <family val="2"/>
      </rPr>
      <t>Rs 1.25 Lakh if disability is above 80%</t>
    </r>
    <r>
      <rPr>
        <sz val="10"/>
        <color theme="1"/>
        <rFont val="Calibri"/>
        <family val="2"/>
        <scheme val="minor"/>
      </rPr>
      <t xml:space="preserve"> else Rs. 75,000]</t>
    </r>
  </si>
  <si>
    <t>[vi]   U/S 80 DDB : MEDICAL EXPENSES TOWARDS TREATMENT  OF ASSISTANCE  OR HIS/HER DEPENDENT SPOUSE OR PARENTS CHILDREN FOR NOTIFIED                                                                   [ MAX Rs 40,000,senior 1,00,000]</t>
  </si>
  <si>
    <r>
      <t xml:space="preserve">[vii]   U/S 80 E :REPAYMENT OF LOAN FOR HIGHER STUDIES AVAILED BY ASSESSEE                            [ </t>
    </r>
    <r>
      <rPr>
        <sz val="8"/>
        <color indexed="8"/>
        <rFont val="Calibri"/>
        <family val="2"/>
      </rPr>
      <t>100%</t>
    </r>
    <r>
      <rPr>
        <sz val="10"/>
        <color indexed="8"/>
        <rFont val="Calibri"/>
        <family val="2"/>
      </rPr>
      <t>][No Limit]</t>
    </r>
  </si>
  <si>
    <r>
      <t>[xi]   80.U : DONATION IN RESPECT OF TOTALLY BLIND OR MENTALLY RETARDED OR PHYSICALLY HANDICAPPED PERSONS                                                                                                                                  [</t>
    </r>
    <r>
      <rPr>
        <sz val="10"/>
        <color theme="1"/>
        <rFont val="Albertus Extra Bold"/>
        <family val="2"/>
      </rPr>
      <t>Rs 1.25 Lakh if disability is above 80%</t>
    </r>
    <r>
      <rPr>
        <sz val="10"/>
        <color theme="1"/>
        <rFont val="Calibri"/>
        <family val="2"/>
        <scheme val="minor"/>
      </rPr>
      <t xml:space="preserve">  else Rs. 75,000]</t>
    </r>
  </si>
  <si>
    <t>INDIVIDUAL - NEW REGIME</t>
  </si>
  <si>
    <t>TOTAL SALARY INCOME (INCLUDING ALLOWANCES)</t>
  </si>
  <si>
    <t xml:space="preserve">DEDUCTIONS </t>
  </si>
  <si>
    <t xml:space="preserve">(i). NPS 80CCD(2). MAX Rs 50,000 </t>
  </si>
  <si>
    <t>(ii). Conveyance Allowance (Differently Abled) U/S. 10(14)</t>
  </si>
  <si>
    <t>(iii). STANDARD DEDUCTION RS. 75000/=(all members elegible)</t>
  </si>
  <si>
    <t>NET  TAXABLE  INCOME([ (COL.1+COL.2)- COL.3[(i)+(ii)+(iii)]]</t>
  </si>
  <si>
    <r>
      <t>RS 3,00,001 to 7,00,000          @  5</t>
    </r>
    <r>
      <rPr>
        <b/>
        <sz val="10"/>
        <color indexed="8"/>
        <rFont val="Calibri"/>
        <family val="2"/>
      </rPr>
      <t xml:space="preserve">%  </t>
    </r>
  </si>
  <si>
    <r>
      <t>RS 7,00,001 to 10,00,000          @10</t>
    </r>
    <r>
      <rPr>
        <b/>
        <sz val="10"/>
        <color indexed="8"/>
        <rFont val="Calibri"/>
        <family val="2"/>
      </rPr>
      <t xml:space="preserve">%  </t>
    </r>
  </si>
  <si>
    <r>
      <t>RS 10,00,001 to 12,00,000        @15</t>
    </r>
    <r>
      <rPr>
        <b/>
        <sz val="10"/>
        <color indexed="8"/>
        <rFont val="Calibri"/>
        <family val="2"/>
      </rPr>
      <t xml:space="preserve">%  </t>
    </r>
  </si>
  <si>
    <r>
      <t>RS 12,00,001 to 15,00,000      @20</t>
    </r>
    <r>
      <rPr>
        <b/>
        <sz val="10"/>
        <color indexed="8"/>
        <rFont val="Calibri"/>
        <family val="2"/>
      </rPr>
      <t xml:space="preserve">%  </t>
    </r>
  </si>
  <si>
    <r>
      <t>RS 15,00,001 And Above          @30</t>
    </r>
    <r>
      <rPr>
        <b/>
        <sz val="10"/>
        <color indexed="8"/>
        <rFont val="Calibri"/>
        <family val="2"/>
      </rPr>
      <t xml:space="preserve">%  </t>
    </r>
  </si>
  <si>
    <t>LESS:TAX REBATE  U/S 87A(IF TAXABLE INCOME  &lt;= 7,00,000 Then Max 25,000)</t>
  </si>
  <si>
    <t>ADD SURCHARGE AT 10% TAXABLE INCOME EXCEEDS 50 LAKHS</t>
  </si>
  <si>
    <t>RS</t>
  </si>
  <si>
    <t>IT CESS</t>
  </si>
  <si>
    <t xml:space="preserve">U/S 80 CCD (1B) - CPS DEDUCTION. [MAX - Rs 50,000] </t>
  </si>
  <si>
    <t>NEW REGIME-1 / OLD REGIME-2</t>
  </si>
  <si>
    <t xml:space="preserve">BASIC PAY </t>
  </si>
  <si>
    <t>GPF/CPS NO.</t>
  </si>
  <si>
    <t xml:space="preserve"> FOR THE YEAR 2024 - 2025 </t>
  </si>
  <si>
    <t>1.Certified that I am contributing a sum of Rs        towards PFS and a sum of Rs       towords LIC premium and policies are kept alive.</t>
  </si>
  <si>
    <t>3. Certified that I have purchased/intend to purchase inftrastructure bonds  Rs         (Certificate  Nos…………………………………………)</t>
  </si>
  <si>
    <t>2. Certified that I have purchased/intend to purchase NSC/NSS Rs          (Certificate Nos…………………………………)</t>
  </si>
  <si>
    <r>
      <rPr>
        <b/>
        <sz val="11"/>
        <color indexed="8"/>
        <rFont val="Calibri"/>
        <family val="2"/>
      </rPr>
      <t>UPTO</t>
    </r>
    <r>
      <rPr>
        <sz val="10"/>
        <color indexed="8"/>
        <rFont val="Calibri"/>
        <family val="2"/>
      </rPr>
      <t xml:space="preserve">  </t>
    </r>
    <r>
      <rPr>
        <sz val="10"/>
        <color indexed="8"/>
        <rFont val="Arial Black"/>
        <family val="2"/>
      </rPr>
      <t xml:space="preserve"> RS 3,00,000 </t>
    </r>
  </si>
  <si>
    <r>
      <rPr>
        <b/>
        <sz val="11"/>
        <color indexed="8"/>
        <rFont val="Calibri"/>
        <family val="2"/>
      </rPr>
      <t xml:space="preserve"> UPTO</t>
    </r>
    <r>
      <rPr>
        <sz val="10"/>
        <color indexed="8"/>
        <rFont val="Calibri"/>
        <family val="2"/>
      </rPr>
      <t xml:space="preserve">  </t>
    </r>
    <r>
      <rPr>
        <sz val="10"/>
        <color indexed="8"/>
        <rFont val="Arial Black"/>
        <family val="2"/>
      </rPr>
      <t xml:space="preserve"> RS 250000 </t>
    </r>
  </si>
</sst>
</file>

<file path=xl/styles.xml><?xml version="1.0" encoding="utf-8"?>
<styleSheet xmlns="http://schemas.openxmlformats.org/spreadsheetml/2006/main">
  <numFmts count="2">
    <numFmt numFmtId="164" formatCode="[$-409]mmmm\-yy;@"/>
    <numFmt numFmtId="165" formatCode=";;;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Arial Black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Arial"/>
      <family val="2"/>
      <charset val="134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18"/>
      <color theme="1"/>
      <name val="Arial Black"/>
      <family val="2"/>
    </font>
    <font>
      <b/>
      <sz val="12"/>
      <name val="Times New Roman"/>
      <family val="1"/>
    </font>
    <font>
      <b/>
      <sz val="9"/>
      <color theme="1"/>
      <name val="Arial Black"/>
      <family val="2"/>
    </font>
    <font>
      <sz val="11"/>
      <color theme="1"/>
      <name val="Arial Black"/>
      <family val="2"/>
    </font>
    <font>
      <b/>
      <sz val="10"/>
      <color theme="1"/>
      <name val="Arial"/>
      <family val="2"/>
    </font>
    <font>
      <sz val="10"/>
      <color theme="1"/>
      <name val="Arial Black"/>
      <family val="2"/>
    </font>
    <font>
      <b/>
      <u/>
      <sz val="10"/>
      <color theme="1"/>
      <name val="Calibri"/>
      <family val="2"/>
      <scheme val="minor"/>
    </font>
    <font>
      <b/>
      <sz val="12"/>
      <name val="Arial Black"/>
      <family val="2"/>
    </font>
    <font>
      <b/>
      <sz val="10"/>
      <color theme="1"/>
      <name val="Arial Black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sz val="10"/>
      <color theme="1"/>
      <name val="Albertus Extra Bold"/>
      <family val="2"/>
    </font>
    <font>
      <sz val="10"/>
      <color rgb="FF333300"/>
      <name val="Albertus Extra Bold"/>
      <family val="2"/>
    </font>
    <font>
      <sz val="8"/>
      <color indexed="8"/>
      <name val="Calibri"/>
      <family val="2"/>
    </font>
    <font>
      <sz val="12"/>
      <color theme="1"/>
      <name val="Arial Black"/>
      <family val="2"/>
    </font>
    <font>
      <sz val="10"/>
      <color indexed="8"/>
      <name val="Arial Black"/>
      <family val="2"/>
    </font>
    <font>
      <b/>
      <sz val="10"/>
      <color indexed="8"/>
      <name val="Calibri"/>
      <family val="2"/>
    </font>
    <font>
      <sz val="10"/>
      <name val="Arial Black"/>
      <family val="2"/>
    </font>
    <font>
      <sz val="14"/>
      <color theme="1"/>
      <name val="Arial Black"/>
      <family val="2"/>
    </font>
    <font>
      <b/>
      <sz val="9"/>
      <color theme="1"/>
      <name val="Calibri Light"/>
      <family val="1"/>
      <scheme val="maj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haroni"/>
      <charset val="177"/>
    </font>
    <font>
      <sz val="10"/>
      <color rgb="FFFF0000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49" fontId="3" fillId="2" borderId="3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5" fillId="0" borderId="3" xfId="0" applyFont="1" applyBorder="1"/>
    <xf numFmtId="0" fontId="5" fillId="0" borderId="2" xfId="0" applyFont="1" applyBorder="1"/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5" fillId="0" borderId="7" xfId="0" applyFont="1" applyBorder="1"/>
    <xf numFmtId="49" fontId="3" fillId="2" borderId="7" xfId="0" applyNumberFormat="1" applyFont="1" applyFill="1" applyBorder="1" applyAlignment="1">
      <alignment horizontal="left" vertical="center"/>
    </xf>
    <xf numFmtId="0" fontId="5" fillId="0" borderId="6" xfId="0" applyFont="1" applyBorder="1"/>
    <xf numFmtId="0" fontId="6" fillId="2" borderId="4" xfId="0" applyFont="1" applyFill="1" applyBorder="1" applyProtection="1">
      <protection locked="0"/>
    </xf>
    <xf numFmtId="0" fontId="0" fillId="0" borderId="3" xfId="0" applyBorder="1"/>
    <xf numFmtId="0" fontId="0" fillId="0" borderId="7" xfId="0" applyBorder="1"/>
    <xf numFmtId="0" fontId="0" fillId="0" borderId="6" xfId="0" applyBorder="1"/>
    <xf numFmtId="0" fontId="4" fillId="0" borderId="5" xfId="0" applyFont="1" applyBorder="1"/>
    <xf numFmtId="0" fontId="3" fillId="0" borderId="7" xfId="0" applyFont="1" applyBorder="1"/>
    <xf numFmtId="0" fontId="7" fillId="3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3" fillId="0" borderId="2" xfId="0" applyFont="1" applyBorder="1"/>
    <xf numFmtId="0" fontId="5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textRotation="90" wrapText="1"/>
    </xf>
    <xf numFmtId="0" fontId="9" fillId="3" borderId="8" xfId="0" applyFont="1" applyFill="1" applyBorder="1" applyAlignment="1">
      <alignment horizontal="center" vertical="center" textRotation="90" wrapText="1"/>
    </xf>
    <xf numFmtId="0" fontId="5" fillId="3" borderId="8" xfId="0" applyFont="1" applyFill="1" applyBorder="1" applyAlignment="1">
      <alignment horizontal="center" vertical="center" textRotation="90" wrapText="1"/>
    </xf>
    <xf numFmtId="0" fontId="1" fillId="3" borderId="8" xfId="0" applyFont="1" applyFill="1" applyBorder="1" applyAlignment="1">
      <alignment horizontal="center" vertical="center" textRotation="90" wrapText="1"/>
    </xf>
    <xf numFmtId="164" fontId="1" fillId="0" borderId="4" xfId="0" applyNumberFormat="1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0" fontId="16" fillId="3" borderId="3" xfId="0" applyFont="1" applyFill="1" applyBorder="1" applyAlignment="1">
      <alignment vertical="center"/>
    </xf>
    <xf numFmtId="0" fontId="16" fillId="3" borderId="2" xfId="0" applyFont="1" applyFill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7" fillId="3" borderId="8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10" fillId="0" borderId="2" xfId="0" applyFont="1" applyBorder="1" applyAlignment="1">
      <alignment vertical="center"/>
    </xf>
    <xf numFmtId="0" fontId="17" fillId="3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7" fillId="7" borderId="4" xfId="0" applyFont="1" applyFill="1" applyBorder="1" applyAlignment="1">
      <alignment horizontal="center"/>
    </xf>
    <xf numFmtId="0" fontId="10" fillId="0" borderId="4" xfId="0" applyFont="1" applyBorder="1"/>
    <xf numFmtId="0" fontId="17" fillId="0" borderId="4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top"/>
    </xf>
    <xf numFmtId="0" fontId="30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30" fillId="0" borderId="4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0" fillId="0" borderId="13" xfId="0" applyBorder="1"/>
    <xf numFmtId="0" fontId="19" fillId="0" borderId="4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0" fillId="0" borderId="11" xfId="0" applyBorder="1"/>
    <xf numFmtId="0" fontId="34" fillId="0" borderId="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0" xfId="0" applyFont="1"/>
    <xf numFmtId="0" fontId="26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4" fillId="0" borderId="4" xfId="0" applyFont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4" fillId="0" borderId="4" xfId="0" applyFont="1" applyBorder="1"/>
    <xf numFmtId="0" fontId="33" fillId="0" borderId="0" xfId="0" applyFont="1"/>
    <xf numFmtId="0" fontId="34" fillId="0" borderId="8" xfId="0" applyFont="1" applyBorder="1"/>
    <xf numFmtId="0" fontId="34" fillId="0" borderId="0" xfId="0" applyFont="1" applyAlignment="1">
      <alignment vertical="center"/>
    </xf>
    <xf numFmtId="0" fontId="15" fillId="3" borderId="1" xfId="0" applyFont="1" applyFill="1" applyBorder="1" applyAlignment="1">
      <alignment horizontal="left" vertical="center"/>
    </xf>
    <xf numFmtId="49" fontId="15" fillId="3" borderId="1" xfId="0" applyNumberFormat="1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1" fillId="11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" fillId="6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vertical="center"/>
    </xf>
    <xf numFmtId="0" fontId="10" fillId="8" borderId="3" xfId="0" applyFont="1" applyFill="1" applyBorder="1" applyAlignment="1">
      <alignment vertical="center"/>
    </xf>
    <xf numFmtId="165" fontId="10" fillId="8" borderId="3" xfId="0" applyNumberFormat="1" applyFont="1" applyFill="1" applyBorder="1" applyAlignment="1">
      <alignment vertical="center"/>
    </xf>
    <xf numFmtId="165" fontId="10" fillId="3" borderId="3" xfId="0" applyNumberFormat="1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8" fillId="3" borderId="8" xfId="0" applyFont="1" applyFill="1" applyBorder="1" applyAlignment="1">
      <alignment horizontal="center" vertical="center" wrapText="1"/>
    </xf>
    <xf numFmtId="17" fontId="0" fillId="0" borderId="0" xfId="0" applyNumberFormat="1"/>
    <xf numFmtId="0" fontId="9" fillId="3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3" borderId="0" xfId="0" applyFill="1" applyBorder="1"/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36" fillId="0" borderId="19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165" fontId="10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34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10" borderId="4" xfId="0" applyFont="1" applyFill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4" fillId="9" borderId="4" xfId="0" applyFont="1" applyFill="1" applyBorder="1" applyAlignment="1">
      <alignment horizontal="center" vertical="center"/>
    </xf>
    <xf numFmtId="0" fontId="34" fillId="3" borderId="4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49" fontId="15" fillId="3" borderId="12" xfId="0" applyNumberFormat="1" applyFont="1" applyFill="1" applyBorder="1" applyAlignment="1">
      <alignment horizontal="left" vertical="center"/>
    </xf>
    <xf numFmtId="0" fontId="15" fillId="3" borderId="12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5" fillId="5" borderId="20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34" fillId="9" borderId="8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Z115"/>
  <sheetViews>
    <sheetView workbookViewId="0">
      <selection activeCell="K40" sqref="K40"/>
    </sheetView>
  </sheetViews>
  <sheetFormatPr defaultRowHeight="15"/>
  <cols>
    <col min="1" max="1" width="14.140625" customWidth="1"/>
    <col min="2" max="2" width="6.85546875" customWidth="1"/>
    <col min="3" max="3" width="5.85546875" customWidth="1"/>
    <col min="4" max="4" width="7" customWidth="1"/>
    <col min="5" max="5" width="5.85546875" customWidth="1"/>
    <col min="6" max="6" width="5.7109375" customWidth="1"/>
    <col min="7" max="7" width="4.7109375" customWidth="1"/>
    <col min="8" max="8" width="5.7109375" customWidth="1"/>
    <col min="9" max="9" width="6" customWidth="1"/>
    <col min="10" max="10" width="4" customWidth="1"/>
    <col min="11" max="11" width="8" customWidth="1"/>
    <col min="12" max="12" width="6.85546875" customWidth="1"/>
    <col min="13" max="13" width="4.5703125" customWidth="1"/>
    <col min="14" max="14" width="5.140625" customWidth="1"/>
    <col min="15" max="15" width="5" customWidth="1"/>
    <col min="16" max="16" width="4" customWidth="1"/>
    <col min="17" max="17" width="5.7109375" customWidth="1"/>
    <col min="18" max="18" width="5.28515625" customWidth="1"/>
    <col min="19" max="19" width="4.28515625" customWidth="1"/>
    <col min="20" max="20" width="4.85546875" customWidth="1"/>
    <col min="21" max="21" width="6.140625" customWidth="1"/>
    <col min="22" max="22" width="5.7109375" customWidth="1"/>
    <col min="23" max="23" width="5" customWidth="1"/>
    <col min="24" max="24" width="8" customWidth="1"/>
  </cols>
  <sheetData>
    <row r="1" spans="1:24" ht="24.7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</row>
    <row r="2" spans="1:24" ht="21">
      <c r="A2" s="130" t="s">
        <v>183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</row>
    <row r="3" spans="1:24" ht="21">
      <c r="A3" s="1" t="s">
        <v>1</v>
      </c>
      <c r="B3" s="2" t="s">
        <v>2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127" t="s">
        <v>3</v>
      </c>
      <c r="O3" s="127"/>
      <c r="P3" s="128"/>
      <c r="Q3" s="2" t="s">
        <v>2</v>
      </c>
      <c r="R3" s="5"/>
      <c r="S3" s="4"/>
      <c r="T3" s="4"/>
      <c r="U3" s="4"/>
      <c r="V3" s="4"/>
      <c r="W3" s="4"/>
      <c r="X3" s="2"/>
    </row>
    <row r="4" spans="1:24" ht="21">
      <c r="A4" s="1" t="s">
        <v>4</v>
      </c>
      <c r="B4" s="2" t="s">
        <v>2</v>
      </c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127" t="s">
        <v>182</v>
      </c>
      <c r="O4" s="127"/>
      <c r="P4" s="128"/>
      <c r="Q4" s="2" t="s">
        <v>2</v>
      </c>
      <c r="R4" s="5"/>
      <c r="S4" s="4"/>
      <c r="T4" s="4"/>
      <c r="U4" s="4"/>
      <c r="V4" s="4"/>
      <c r="W4" s="4"/>
      <c r="X4" s="2"/>
    </row>
    <row r="5" spans="1:24" ht="21">
      <c r="A5" s="1" t="s">
        <v>5</v>
      </c>
      <c r="B5" s="2" t="s">
        <v>2</v>
      </c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127" t="s">
        <v>6</v>
      </c>
      <c r="O5" s="127"/>
      <c r="P5" s="128"/>
      <c r="Q5" s="2" t="s">
        <v>2</v>
      </c>
      <c r="R5" s="5"/>
      <c r="S5" s="7"/>
      <c r="T5" s="7"/>
      <c r="U5" s="7"/>
      <c r="V5" s="7"/>
      <c r="W5" s="7"/>
      <c r="X5" s="8"/>
    </row>
    <row r="6" spans="1:24" ht="21">
      <c r="A6" s="9" t="s">
        <v>7</v>
      </c>
      <c r="B6" s="10" t="s">
        <v>2</v>
      </c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7" t="s">
        <v>8</v>
      </c>
      <c r="O6" s="127"/>
      <c r="P6" s="128"/>
      <c r="Q6" s="2" t="s">
        <v>2</v>
      </c>
      <c r="R6" s="13"/>
      <c r="S6" s="12"/>
      <c r="T6" s="12"/>
      <c r="U6" s="12"/>
      <c r="V6" s="12"/>
      <c r="W6" s="12"/>
      <c r="X6" s="14"/>
    </row>
    <row r="7" spans="1:24" ht="21">
      <c r="A7" s="137" t="s">
        <v>9</v>
      </c>
      <c r="B7" s="138"/>
      <c r="C7" s="138"/>
      <c r="D7" s="10" t="s">
        <v>2</v>
      </c>
      <c r="E7" s="15"/>
      <c r="F7" s="16"/>
      <c r="G7" s="16"/>
      <c r="H7" s="16"/>
      <c r="I7" s="16"/>
      <c r="J7" s="16"/>
      <c r="K7" s="16"/>
      <c r="L7" s="16"/>
      <c r="M7" s="16"/>
      <c r="N7" s="139" t="s">
        <v>10</v>
      </c>
      <c r="O7" s="139"/>
      <c r="P7" s="140"/>
      <c r="Q7" s="2" t="s">
        <v>2</v>
      </c>
      <c r="R7" s="13"/>
      <c r="S7" s="17"/>
      <c r="T7" s="17"/>
      <c r="U7" s="17"/>
      <c r="V7" s="17"/>
      <c r="W7" s="17"/>
      <c r="X7" s="18"/>
    </row>
    <row r="8" spans="1:24" ht="21">
      <c r="A8" s="19" t="s">
        <v>181</v>
      </c>
      <c r="B8" s="20"/>
      <c r="C8" s="20"/>
      <c r="D8" s="10" t="s">
        <v>2</v>
      </c>
      <c r="E8" s="141"/>
      <c r="F8" s="142"/>
      <c r="G8" s="21"/>
      <c r="H8" s="22"/>
      <c r="I8" s="22"/>
      <c r="J8" s="143" t="s">
        <v>11</v>
      </c>
      <c r="K8" s="143"/>
      <c r="L8" s="144"/>
      <c r="M8" s="23">
        <v>2</v>
      </c>
      <c r="N8" s="145" t="s">
        <v>12</v>
      </c>
      <c r="O8" s="145"/>
      <c r="P8" s="145"/>
      <c r="Q8" s="146"/>
      <c r="R8" s="147"/>
      <c r="S8" s="24"/>
      <c r="T8" s="16"/>
      <c r="U8" s="16"/>
      <c r="V8" s="16"/>
      <c r="W8" s="16"/>
      <c r="X8" s="25"/>
    </row>
    <row r="9" spans="1:24" ht="21">
      <c r="A9" s="125" t="s">
        <v>180</v>
      </c>
      <c r="B9" s="16"/>
      <c r="C9" s="16"/>
      <c r="D9" s="120"/>
      <c r="E9" s="120"/>
      <c r="F9" s="2" t="s">
        <v>2</v>
      </c>
      <c r="G9" s="124"/>
      <c r="H9" s="120"/>
      <c r="I9" s="111"/>
      <c r="J9" s="111"/>
      <c r="K9" s="111"/>
      <c r="L9" s="111"/>
      <c r="M9" s="110"/>
      <c r="N9" s="131" t="s">
        <v>13</v>
      </c>
      <c r="O9" s="132"/>
      <c r="P9" s="133"/>
      <c r="Q9" s="134"/>
      <c r="R9" s="135"/>
      <c r="S9" s="26"/>
      <c r="T9" s="26"/>
      <c r="U9" s="26"/>
      <c r="V9" s="26"/>
      <c r="W9" s="26"/>
      <c r="X9" s="27"/>
    </row>
    <row r="10" spans="1:24" ht="61.5">
      <c r="A10" s="28" t="s">
        <v>14</v>
      </c>
      <c r="B10" s="29" t="s">
        <v>15</v>
      </c>
      <c r="C10" s="29" t="s">
        <v>16</v>
      </c>
      <c r="D10" s="29" t="s">
        <v>17</v>
      </c>
      <c r="E10" s="29" t="s">
        <v>18</v>
      </c>
      <c r="F10" s="29" t="s">
        <v>19</v>
      </c>
      <c r="G10" s="29" t="s">
        <v>20</v>
      </c>
      <c r="H10" s="29" t="s">
        <v>21</v>
      </c>
      <c r="I10" s="30" t="s">
        <v>22</v>
      </c>
      <c r="J10" s="29" t="s">
        <v>23</v>
      </c>
      <c r="K10" s="31" t="s">
        <v>24</v>
      </c>
      <c r="L10" s="29" t="s">
        <v>25</v>
      </c>
      <c r="M10" s="29" t="s">
        <v>26</v>
      </c>
      <c r="N10" s="29" t="s">
        <v>27</v>
      </c>
      <c r="O10" s="29" t="s">
        <v>28</v>
      </c>
      <c r="P10" s="29" t="s">
        <v>29</v>
      </c>
      <c r="Q10" s="29" t="s">
        <v>30</v>
      </c>
      <c r="R10" s="29" t="s">
        <v>31</v>
      </c>
      <c r="S10" s="29" t="s">
        <v>32</v>
      </c>
      <c r="T10" s="29" t="s">
        <v>33</v>
      </c>
      <c r="U10" s="123" t="str">
        <f>IF(G9=1,"New Regime IT",IF(G9=2,"Old Regime IT","IT"))</f>
        <v>IT</v>
      </c>
      <c r="V10" s="121" t="s">
        <v>178</v>
      </c>
      <c r="W10" s="29" t="s">
        <v>35</v>
      </c>
      <c r="X10" s="32" t="s">
        <v>36</v>
      </c>
    </row>
    <row r="11" spans="1:24">
      <c r="A11" s="33">
        <v>45357</v>
      </c>
      <c r="B11" s="34"/>
      <c r="C11" s="35"/>
      <c r="D11" s="34"/>
      <c r="E11" s="35"/>
      <c r="F11" s="34"/>
      <c r="G11" s="36"/>
      <c r="H11" s="37"/>
      <c r="I11" s="36"/>
      <c r="J11" s="36"/>
      <c r="K11" s="38"/>
      <c r="L11" s="34"/>
      <c r="M11" s="36"/>
      <c r="N11" s="35"/>
      <c r="O11" s="36"/>
      <c r="P11" s="36"/>
      <c r="Q11" s="36"/>
      <c r="R11" s="36"/>
      <c r="S11" s="36"/>
      <c r="T11" s="36"/>
      <c r="U11" s="36"/>
      <c r="V11" s="36"/>
      <c r="W11" s="35"/>
      <c r="X11" s="38"/>
    </row>
    <row r="12" spans="1:24">
      <c r="A12" s="33">
        <v>45388</v>
      </c>
      <c r="B12" s="34"/>
      <c r="C12" s="34"/>
      <c r="D12" s="34"/>
      <c r="E12" s="35"/>
      <c r="F12" s="34"/>
      <c r="G12" s="34"/>
      <c r="H12" s="34"/>
      <c r="I12" s="34"/>
      <c r="J12" s="34"/>
      <c r="K12" s="38"/>
      <c r="L12" s="34"/>
      <c r="M12" s="34"/>
      <c r="N12" s="34"/>
      <c r="O12" s="34"/>
      <c r="P12" s="34"/>
      <c r="Q12" s="34"/>
      <c r="R12" s="34"/>
      <c r="S12" s="34"/>
      <c r="T12" s="34"/>
      <c r="U12" s="36"/>
      <c r="V12" s="35"/>
      <c r="W12" s="34"/>
      <c r="X12" s="38"/>
    </row>
    <row r="13" spans="1:24">
      <c r="A13" s="33">
        <v>45418</v>
      </c>
      <c r="B13" s="34"/>
      <c r="C13" s="34"/>
      <c r="D13" s="34"/>
      <c r="E13" s="35"/>
      <c r="F13" s="34"/>
      <c r="G13" s="34"/>
      <c r="H13" s="34"/>
      <c r="I13" s="34"/>
      <c r="J13" s="34"/>
      <c r="K13" s="38"/>
      <c r="L13" s="34"/>
      <c r="M13" s="34"/>
      <c r="N13" s="34"/>
      <c r="O13" s="34"/>
      <c r="P13" s="34"/>
      <c r="Q13" s="34"/>
      <c r="R13" s="34"/>
      <c r="S13" s="34"/>
      <c r="T13" s="34"/>
      <c r="U13" s="36"/>
      <c r="V13" s="35"/>
      <c r="W13" s="34"/>
      <c r="X13" s="38"/>
    </row>
    <row r="14" spans="1:24">
      <c r="A14" s="33">
        <v>45449</v>
      </c>
      <c r="B14" s="34"/>
      <c r="C14" s="34"/>
      <c r="D14" s="34"/>
      <c r="E14" s="35"/>
      <c r="F14" s="34"/>
      <c r="G14" s="34"/>
      <c r="H14" s="34"/>
      <c r="I14" s="34"/>
      <c r="J14" s="34"/>
      <c r="K14" s="38"/>
      <c r="L14" s="34"/>
      <c r="M14" s="34"/>
      <c r="N14" s="34"/>
      <c r="O14" s="34"/>
      <c r="P14" s="34"/>
      <c r="Q14" s="39"/>
      <c r="R14" s="34"/>
      <c r="S14" s="34"/>
      <c r="T14" s="34"/>
      <c r="U14" s="36"/>
      <c r="V14" s="35"/>
      <c r="W14" s="34"/>
      <c r="X14" s="38"/>
    </row>
    <row r="15" spans="1:24">
      <c r="A15" s="33">
        <v>45479</v>
      </c>
      <c r="B15" s="34"/>
      <c r="C15" s="34"/>
      <c r="D15" s="34"/>
      <c r="E15" s="35"/>
      <c r="F15" s="34"/>
      <c r="G15" s="34"/>
      <c r="H15" s="34"/>
      <c r="I15" s="34"/>
      <c r="J15" s="34"/>
      <c r="K15" s="38"/>
      <c r="L15" s="34"/>
      <c r="M15" s="34"/>
      <c r="N15" s="34"/>
      <c r="O15" s="35"/>
      <c r="P15" s="34"/>
      <c r="Q15" s="34"/>
      <c r="R15" s="34"/>
      <c r="S15" s="34"/>
      <c r="T15" s="34"/>
      <c r="U15" s="36"/>
      <c r="V15" s="35"/>
      <c r="W15" s="34"/>
      <c r="X15" s="38"/>
    </row>
    <row r="16" spans="1:24">
      <c r="A16" s="33">
        <v>45510</v>
      </c>
      <c r="B16" s="34"/>
      <c r="C16" s="34"/>
      <c r="D16" s="34"/>
      <c r="E16" s="35"/>
      <c r="F16" s="34"/>
      <c r="G16" s="34"/>
      <c r="H16" s="34"/>
      <c r="I16" s="34"/>
      <c r="J16" s="34"/>
      <c r="K16" s="38"/>
      <c r="L16" s="34"/>
      <c r="M16" s="34"/>
      <c r="N16" s="34"/>
      <c r="O16" s="34"/>
      <c r="P16" s="34"/>
      <c r="Q16" s="34"/>
      <c r="R16" s="34"/>
      <c r="S16" s="34"/>
      <c r="T16" s="34"/>
      <c r="U16" s="36"/>
      <c r="V16" s="35"/>
      <c r="W16" s="34"/>
      <c r="X16" s="38"/>
    </row>
    <row r="17" spans="1:24">
      <c r="A17" s="33">
        <v>45541</v>
      </c>
      <c r="B17" s="34"/>
      <c r="C17" s="34"/>
      <c r="D17" s="34"/>
      <c r="E17" s="35"/>
      <c r="F17" s="34"/>
      <c r="G17" s="34"/>
      <c r="H17" s="34"/>
      <c r="I17" s="34"/>
      <c r="J17" s="34"/>
      <c r="K17" s="38"/>
      <c r="L17" s="34"/>
      <c r="M17" s="34"/>
      <c r="N17" s="34"/>
      <c r="O17" s="34"/>
      <c r="P17" s="34"/>
      <c r="Q17" s="34"/>
      <c r="R17" s="34"/>
      <c r="S17" s="34"/>
      <c r="T17" s="34"/>
      <c r="U17" s="36"/>
      <c r="V17" s="35"/>
      <c r="W17" s="35"/>
      <c r="X17" s="38"/>
    </row>
    <row r="18" spans="1:24">
      <c r="A18" s="33">
        <v>45571</v>
      </c>
      <c r="B18" s="34"/>
      <c r="C18" s="34"/>
      <c r="D18" s="34"/>
      <c r="E18" s="35"/>
      <c r="F18" s="34"/>
      <c r="G18" s="34"/>
      <c r="H18" s="34"/>
      <c r="I18" s="34"/>
      <c r="J18" s="34"/>
      <c r="K18" s="38"/>
      <c r="L18" s="34"/>
      <c r="M18" s="34"/>
      <c r="N18" s="34"/>
      <c r="O18" s="34"/>
      <c r="P18" s="34"/>
      <c r="Q18" s="34"/>
      <c r="R18" s="39"/>
      <c r="S18" s="34"/>
      <c r="T18" s="34"/>
      <c r="U18" s="36"/>
      <c r="V18" s="35"/>
      <c r="W18" s="34"/>
      <c r="X18" s="38"/>
    </row>
    <row r="19" spans="1:24">
      <c r="A19" s="33">
        <v>45602</v>
      </c>
      <c r="B19" s="34"/>
      <c r="C19" s="34"/>
      <c r="D19" s="34"/>
      <c r="E19" s="35"/>
      <c r="F19" s="34"/>
      <c r="G19" s="34"/>
      <c r="H19" s="34"/>
      <c r="I19" s="34"/>
      <c r="J19" s="34"/>
      <c r="K19" s="38"/>
      <c r="L19" s="34"/>
      <c r="M19" s="34"/>
      <c r="N19" s="34"/>
      <c r="O19" s="34"/>
      <c r="P19" s="34"/>
      <c r="Q19" s="34"/>
      <c r="R19" s="34"/>
      <c r="S19" s="34"/>
      <c r="T19" s="34"/>
      <c r="U19" s="36"/>
      <c r="V19" s="35"/>
      <c r="W19" s="34"/>
      <c r="X19" s="38"/>
    </row>
    <row r="20" spans="1:24">
      <c r="A20" s="33">
        <v>45632</v>
      </c>
      <c r="B20" s="34"/>
      <c r="C20" s="34"/>
      <c r="D20" s="34"/>
      <c r="E20" s="35"/>
      <c r="F20" s="34"/>
      <c r="G20" s="34"/>
      <c r="H20" s="34"/>
      <c r="I20" s="34"/>
      <c r="J20" s="34"/>
      <c r="K20" s="38"/>
      <c r="L20" s="34"/>
      <c r="M20" s="34"/>
      <c r="N20" s="34"/>
      <c r="O20" s="34"/>
      <c r="P20" s="34"/>
      <c r="Q20" s="34"/>
      <c r="R20" s="34"/>
      <c r="S20" s="34"/>
      <c r="T20" s="34"/>
      <c r="U20" s="36"/>
      <c r="V20" s="35"/>
      <c r="W20" s="34"/>
      <c r="X20" s="38"/>
    </row>
    <row r="21" spans="1:24">
      <c r="A21" s="33">
        <v>45663</v>
      </c>
      <c r="B21" s="34"/>
      <c r="C21" s="34"/>
      <c r="D21" s="34"/>
      <c r="E21" s="35"/>
      <c r="F21" s="34"/>
      <c r="G21" s="34"/>
      <c r="H21" s="34"/>
      <c r="I21" s="34"/>
      <c r="J21" s="34"/>
      <c r="K21" s="38"/>
      <c r="L21" s="34"/>
      <c r="M21" s="34"/>
      <c r="N21" s="34"/>
      <c r="O21" s="34"/>
      <c r="P21" s="34"/>
      <c r="Q21" s="34"/>
      <c r="R21" s="34"/>
      <c r="S21" s="34"/>
      <c r="T21" s="34"/>
      <c r="U21" s="36"/>
      <c r="V21" s="35"/>
      <c r="W21" s="34"/>
      <c r="X21" s="38"/>
    </row>
    <row r="22" spans="1:24">
      <c r="A22" s="33">
        <v>45694</v>
      </c>
      <c r="B22" s="34"/>
      <c r="C22" s="34"/>
      <c r="D22" s="34"/>
      <c r="E22" s="35"/>
      <c r="F22" s="34"/>
      <c r="G22" s="34"/>
      <c r="H22" s="34"/>
      <c r="I22" s="34"/>
      <c r="J22" s="34"/>
      <c r="K22" s="38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5"/>
      <c r="W22" s="35"/>
      <c r="X22" s="38"/>
    </row>
    <row r="23" spans="1:24">
      <c r="A23" s="40" t="s">
        <v>37</v>
      </c>
      <c r="B23" s="34"/>
      <c r="C23" s="34"/>
      <c r="D23" s="34"/>
      <c r="E23" s="34"/>
      <c r="F23" s="34"/>
      <c r="G23" s="34"/>
      <c r="H23" s="34"/>
      <c r="I23" s="34"/>
      <c r="J23" s="34"/>
      <c r="K23" s="38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5"/>
      <c r="W23" s="34"/>
      <c r="X23" s="38"/>
    </row>
    <row r="24" spans="1:24">
      <c r="A24" s="40" t="s">
        <v>38</v>
      </c>
      <c r="B24" s="36"/>
      <c r="C24" s="34"/>
      <c r="D24" s="34"/>
      <c r="E24" s="34"/>
      <c r="F24" s="34"/>
      <c r="G24" s="34"/>
      <c r="H24" s="34"/>
      <c r="I24" s="34"/>
      <c r="J24" s="34"/>
      <c r="K24" s="38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8"/>
    </row>
    <row r="25" spans="1:24">
      <c r="A25" s="40" t="s">
        <v>38</v>
      </c>
      <c r="B25" s="36"/>
      <c r="C25" s="34"/>
      <c r="D25" s="34"/>
      <c r="E25" s="34"/>
      <c r="F25" s="34"/>
      <c r="G25" s="34"/>
      <c r="H25" s="34"/>
      <c r="I25" s="34"/>
      <c r="J25" s="34"/>
      <c r="K25" s="38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8"/>
    </row>
    <row r="26" spans="1:24">
      <c r="A26" s="40" t="s">
        <v>39</v>
      </c>
      <c r="B26" s="35"/>
      <c r="C26" s="34"/>
      <c r="D26" s="34"/>
      <c r="E26" s="34"/>
      <c r="F26" s="34"/>
      <c r="G26" s="34"/>
      <c r="H26" s="34"/>
      <c r="I26" s="34"/>
      <c r="J26" s="34"/>
      <c r="K26" s="38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8"/>
    </row>
    <row r="27" spans="1:24">
      <c r="A27" s="40" t="s">
        <v>40</v>
      </c>
      <c r="B27" s="36"/>
      <c r="C27" s="34"/>
      <c r="D27" s="34"/>
      <c r="E27" s="34"/>
      <c r="F27" s="41"/>
      <c r="G27" s="34"/>
      <c r="H27" s="35"/>
      <c r="I27" s="35"/>
      <c r="J27" s="34"/>
      <c r="K27" s="38"/>
      <c r="L27" s="34"/>
      <c r="M27" s="34"/>
      <c r="N27" s="41"/>
      <c r="O27" s="34"/>
      <c r="P27" s="34"/>
      <c r="Q27" s="34"/>
      <c r="R27" s="34"/>
      <c r="S27" s="34"/>
      <c r="T27" s="34"/>
      <c r="U27" s="34"/>
      <c r="V27" s="34"/>
      <c r="W27" s="34"/>
      <c r="X27" s="38"/>
    </row>
    <row r="28" spans="1:24" ht="15.75">
      <c r="A28" s="42" t="s">
        <v>41</v>
      </c>
      <c r="B28" s="38">
        <f>SUM(B11:B27)</f>
        <v>0</v>
      </c>
      <c r="C28" s="38">
        <f>SUM(C11:C27)</f>
        <v>0</v>
      </c>
      <c r="D28" s="38">
        <f>SUM(D11:D27)</f>
        <v>0</v>
      </c>
      <c r="E28" s="38">
        <f>ROUND(SUM(E11:E27),0)</f>
        <v>0</v>
      </c>
      <c r="F28" s="38">
        <f>SUM(F11:F27)</f>
        <v>0</v>
      </c>
      <c r="G28" s="38">
        <f>SUM(G11:G27)</f>
        <v>0</v>
      </c>
      <c r="H28" s="38">
        <f>SUM(H11:H27)</f>
        <v>0</v>
      </c>
      <c r="I28" s="38">
        <f>ROUND(SUM(I11:I27),0)</f>
        <v>0</v>
      </c>
      <c r="J28" s="38">
        <f t="shared" ref="J28:X28" si="0">SUM(J11:J27)</f>
        <v>0</v>
      </c>
      <c r="K28" s="38">
        <f t="shared" si="0"/>
        <v>0</v>
      </c>
      <c r="L28" s="38">
        <f t="shared" si="0"/>
        <v>0</v>
      </c>
      <c r="M28" s="38">
        <f t="shared" si="0"/>
        <v>0</v>
      </c>
      <c r="N28" s="38">
        <f>SUM(N11:N27)</f>
        <v>0</v>
      </c>
      <c r="O28" s="38">
        <f t="shared" si="0"/>
        <v>0</v>
      </c>
      <c r="P28" s="38">
        <f t="shared" si="0"/>
        <v>0</v>
      </c>
      <c r="Q28" s="38">
        <f t="shared" si="0"/>
        <v>0</v>
      </c>
      <c r="R28" s="38">
        <f t="shared" si="0"/>
        <v>0</v>
      </c>
      <c r="S28" s="38">
        <f t="shared" si="0"/>
        <v>0</v>
      </c>
      <c r="T28" s="38">
        <f t="shared" si="0"/>
        <v>0</v>
      </c>
      <c r="U28" s="38">
        <f t="shared" si="0"/>
        <v>0</v>
      </c>
      <c r="V28" s="38">
        <f t="shared" si="0"/>
        <v>0</v>
      </c>
      <c r="W28" s="38">
        <f t="shared" si="0"/>
        <v>0</v>
      </c>
      <c r="X28" s="38">
        <f t="shared" si="0"/>
        <v>0</v>
      </c>
    </row>
    <row r="29" spans="1:24">
      <c r="F29" s="43"/>
      <c r="N29" s="43"/>
    </row>
    <row r="30" spans="1:24">
      <c r="A30" s="136" t="s">
        <v>42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</row>
    <row r="33" spans="4:15" ht="22.5" customHeight="1">
      <c r="D33" s="126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</row>
    <row r="34" spans="4:15" ht="25.5" customHeight="1">
      <c r="D34" s="126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</row>
    <row r="35" spans="4:15" ht="25.5" customHeight="1">
      <c r="D35" s="126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</row>
    <row r="36" spans="4:15" ht="25.5" customHeight="1">
      <c r="D36" s="126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</row>
    <row r="37" spans="4:15" ht="25.5" customHeight="1">
      <c r="D37" s="126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</row>
    <row r="38" spans="4:15" ht="25.5" customHeight="1">
      <c r="D38" s="126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</row>
    <row r="94" spans="166:177">
      <c r="FU94" s="44">
        <f>IF(Q9="Grade-I(a)",1,IF(Q9="Grade-I(b)",2,IF(Q9="Grade-II",3,IF(Q9="Grade-III",4,IF(Q9="Grade-IV",5,0)))))</f>
        <v>0</v>
      </c>
    </row>
    <row r="95" spans="166:177">
      <c r="FJ95" t="s">
        <v>34</v>
      </c>
    </row>
    <row r="96" spans="166:177">
      <c r="FJ96" s="122">
        <v>45383</v>
      </c>
      <c r="FK96" s="122">
        <v>45413</v>
      </c>
      <c r="FL96" s="122">
        <v>45444</v>
      </c>
      <c r="FM96" s="122">
        <v>45474</v>
      </c>
      <c r="FN96" s="122">
        <v>45505</v>
      </c>
      <c r="FO96" s="122">
        <v>45536</v>
      </c>
      <c r="FP96" s="122">
        <v>45566</v>
      </c>
      <c r="FQ96" s="122">
        <v>45597</v>
      </c>
      <c r="FR96" s="122">
        <v>45627</v>
      </c>
      <c r="FS96" s="122">
        <v>45658</v>
      </c>
    </row>
    <row r="97" spans="165:182">
      <c r="FU97" s="45" t="s">
        <v>43</v>
      </c>
    </row>
    <row r="98" spans="165:182">
      <c r="FJ98">
        <f>(K11+K12*11+D23)-50000</f>
        <v>-50000</v>
      </c>
      <c r="FK98">
        <f>(SUM(K11:K12)+K13*10+D23)-50000</f>
        <v>-50000</v>
      </c>
      <c r="FL98">
        <f>(SUM(K11:K13)+K14*9+D23)-50000</f>
        <v>-50000</v>
      </c>
      <c r="FM98">
        <f>(SUM(K11:K14)+K15*8+D23)-50000</f>
        <v>-50000</v>
      </c>
      <c r="FN98">
        <f>(SUM(K11:K15)+K16*7+D23)-50000</f>
        <v>-50000</v>
      </c>
      <c r="FO98">
        <f>(SUM(K11:K16)+K17*6+D23)-50000</f>
        <v>-50000</v>
      </c>
      <c r="FP98">
        <f>(SUM(K11:K17)+K19*5+D23+ROUND(B15*0.03,0)*3)-50000</f>
        <v>-50000</v>
      </c>
      <c r="FQ98">
        <f>(SUM(K11:K18)+K19*4+D23)-50000</f>
        <v>-50000</v>
      </c>
      <c r="FR98">
        <f>(SUM(K11:K19)+K20*3+D23)-50000</f>
        <v>-50000</v>
      </c>
      <c r="FS98">
        <f>(SUM(K11:K20)+K21*2+D23)-50000</f>
        <v>-50000</v>
      </c>
      <c r="FU98" s="46"/>
      <c r="FV98" s="46" t="s">
        <v>44</v>
      </c>
      <c r="FW98" s="46" t="s">
        <v>45</v>
      </c>
      <c r="FX98" s="46" t="s">
        <v>46</v>
      </c>
      <c r="FY98" s="46" t="s">
        <v>47</v>
      </c>
      <c r="FZ98" s="46" t="s">
        <v>48</v>
      </c>
    </row>
    <row r="99" spans="165:182">
      <c r="FU99" s="46">
        <v>0</v>
      </c>
      <c r="FV99" s="46">
        <v>1300</v>
      </c>
      <c r="FW99" s="46">
        <v>700</v>
      </c>
      <c r="FX99" s="46">
        <v>600</v>
      </c>
      <c r="FY99" s="46">
        <v>400</v>
      </c>
      <c r="FZ99" s="46">
        <v>250</v>
      </c>
    </row>
    <row r="100" spans="165:182">
      <c r="FI100">
        <f>ROUND(B15*0.03,0)*3</f>
        <v>0</v>
      </c>
      <c r="FJ100">
        <f>ROUND(IF(FJ98&lt;=300000,0,IF(AND(FJ98&gt;300000,FJ98&lt;=600000),(FJ98-300000)*0.05,IF(AND(FJ98&gt;600000,FJ98&lt;=900000),(15000+(FJ98-600000)*0.1),IF(AND(FJ98&gt;900000,FJ98&lt;=1200000),(45000+(FJ98-900000)*0.15),IF(AND(FJ98&gt;1200000,FJ98&lt;=1500000),(90000+(FJ98-1200000)*0.2),IF(FJ98&gt;1500000,(150000+(FJ98-1500000)*0.3),0)))))),0)</f>
        <v>0</v>
      </c>
      <c r="FK100">
        <f t="shared" ref="FK100:FS100" si="1">ROUND(IF(FK98&lt;=300000,0,IF(AND(FK98&gt;300000,FK98&lt;=600000),(FK98-300000)*0.05,IF(AND(FK98&gt;600000,FK98&lt;=900000),(15000+(FK98-600000)*0.1),IF(AND(FK98&gt;900000,FK98&lt;=1200000),(45000+(FK98-900000)*0.15),IF(AND(FK98&gt;1200000,FK98&lt;=1500000),(90000+(FK98-1200000)*0.2),IF(FK98&gt;1500000,(150000+(FK98-1500000)*0.3),0)))))),0)</f>
        <v>0</v>
      </c>
      <c r="FL100">
        <f t="shared" si="1"/>
        <v>0</v>
      </c>
      <c r="FM100">
        <f t="shared" si="1"/>
        <v>0</v>
      </c>
      <c r="FN100">
        <f t="shared" si="1"/>
        <v>0</v>
      </c>
      <c r="FO100">
        <f t="shared" si="1"/>
        <v>0</v>
      </c>
      <c r="FP100">
        <f t="shared" si="1"/>
        <v>0</v>
      </c>
      <c r="FQ100">
        <f t="shared" si="1"/>
        <v>0</v>
      </c>
      <c r="FR100">
        <f t="shared" si="1"/>
        <v>0</v>
      </c>
      <c r="FS100">
        <f t="shared" si="1"/>
        <v>0</v>
      </c>
      <c r="FU100" s="46">
        <v>13601</v>
      </c>
      <c r="FV100" s="47">
        <v>1500</v>
      </c>
      <c r="FW100" s="47">
        <v>1000</v>
      </c>
      <c r="FX100" s="47">
        <v>700</v>
      </c>
      <c r="FY100" s="47">
        <v>450</v>
      </c>
      <c r="FZ100" s="47">
        <v>300</v>
      </c>
    </row>
    <row r="101" spans="165:182">
      <c r="FU101" s="47">
        <v>17201</v>
      </c>
      <c r="FV101" s="47">
        <v>1800</v>
      </c>
      <c r="FW101" s="47">
        <v>1200</v>
      </c>
      <c r="FX101" s="47">
        <v>800</v>
      </c>
      <c r="FY101" s="47">
        <v>500</v>
      </c>
      <c r="FZ101" s="47">
        <v>350</v>
      </c>
    </row>
    <row r="102" spans="165:182">
      <c r="FJ102">
        <f>ROUND(FJ106/11,0)</f>
        <v>0</v>
      </c>
      <c r="FK102">
        <f>ROUND((FK106-U12)/10,0)</f>
        <v>0</v>
      </c>
      <c r="FL102">
        <f>ROUND((FL106-SUM(U12:U13))/9,0)</f>
        <v>0</v>
      </c>
      <c r="FM102">
        <f>ROUND((FM106-SUM(U12:U14))/8,0)</f>
        <v>0</v>
      </c>
      <c r="FN102">
        <f>ROUND((FN106-SUM(U12:U15))/7,0)</f>
        <v>0</v>
      </c>
      <c r="FO102">
        <f>ROUND((FO106-SUM(U12:U16))/6,0)</f>
        <v>0</v>
      </c>
      <c r="FP102">
        <f>ROUND((FP106-SUM(U12:U17))/5,0)</f>
        <v>0</v>
      </c>
      <c r="FQ102">
        <f>ROUND((FQ106-SUM(U12:U18))/4,0)</f>
        <v>0</v>
      </c>
      <c r="FR102">
        <f>ROUND((FR106-SUM(U12:U19))/3,0)</f>
        <v>0</v>
      </c>
      <c r="FS102">
        <f>ROUND((FS106-SUM(U12:U20))/2,0)</f>
        <v>0</v>
      </c>
      <c r="FU102" s="47">
        <v>21001</v>
      </c>
      <c r="FV102" s="47">
        <v>2100</v>
      </c>
      <c r="FW102" s="47">
        <v>1400</v>
      </c>
      <c r="FX102" s="47">
        <v>1000</v>
      </c>
      <c r="FY102" s="47">
        <v>700</v>
      </c>
      <c r="FZ102" s="47">
        <v>400</v>
      </c>
    </row>
    <row r="103" spans="165:182">
      <c r="FU103" s="47">
        <v>23901</v>
      </c>
      <c r="FV103" s="47">
        <v>2600</v>
      </c>
      <c r="FW103" s="47">
        <v>1700</v>
      </c>
      <c r="FX103" s="47">
        <v>1200</v>
      </c>
      <c r="FY103" s="47">
        <v>800</v>
      </c>
      <c r="FZ103" s="47">
        <v>400</v>
      </c>
    </row>
    <row r="104" spans="165:182">
      <c r="FJ104">
        <f>IF(FJ100&lt;=25000,FJ100,IF(FJ98&lt;=700000,IF(FJ100&gt;25000,0),0))</f>
        <v>0</v>
      </c>
      <c r="FK104">
        <f>IF(FK100&lt;=25000,FK100,IF(FK98&lt;=700000,IF(FK100&gt;25000,0),0))</f>
        <v>0</v>
      </c>
      <c r="FL104">
        <f t="shared" ref="FL104:FS104" si="2">IF(FL100&lt;=25000,FL100,IF(FL98&lt;=700000,IF(FL100&gt;25000,0),0))</f>
        <v>0</v>
      </c>
      <c r="FM104">
        <f t="shared" si="2"/>
        <v>0</v>
      </c>
      <c r="FN104">
        <f t="shared" si="2"/>
        <v>0</v>
      </c>
      <c r="FO104">
        <f t="shared" si="2"/>
        <v>0</v>
      </c>
      <c r="FP104">
        <f t="shared" si="2"/>
        <v>0</v>
      </c>
      <c r="FQ104">
        <f t="shared" si="2"/>
        <v>0</v>
      </c>
      <c r="FR104">
        <f t="shared" si="2"/>
        <v>0</v>
      </c>
      <c r="FS104">
        <f t="shared" si="2"/>
        <v>0</v>
      </c>
      <c r="FU104" s="47">
        <v>27201</v>
      </c>
      <c r="FV104" s="47">
        <v>3100</v>
      </c>
      <c r="FW104" s="47">
        <v>2000</v>
      </c>
      <c r="FX104" s="47">
        <v>1500</v>
      </c>
      <c r="FY104" s="47">
        <v>1000</v>
      </c>
      <c r="FZ104" s="47">
        <v>450</v>
      </c>
    </row>
    <row r="105" spans="165:182">
      <c r="FU105" s="47">
        <v>30601</v>
      </c>
      <c r="FV105" s="47">
        <v>3600</v>
      </c>
      <c r="FW105" s="47">
        <v>2300</v>
      </c>
      <c r="FX105" s="47">
        <v>1700</v>
      </c>
      <c r="FY105" s="47">
        <v>1200</v>
      </c>
      <c r="FZ105" s="47">
        <v>500</v>
      </c>
    </row>
    <row r="106" spans="165:182">
      <c r="FJ106">
        <f>FJ100-FJ104</f>
        <v>0</v>
      </c>
      <c r="FK106">
        <f t="shared" ref="FK106:FS106" si="3">FK100-FK104</f>
        <v>0</v>
      </c>
      <c r="FL106">
        <f t="shared" si="3"/>
        <v>0</v>
      </c>
      <c r="FM106">
        <f t="shared" si="3"/>
        <v>0</v>
      </c>
      <c r="FN106">
        <f t="shared" si="3"/>
        <v>0</v>
      </c>
      <c r="FO106">
        <f t="shared" si="3"/>
        <v>0</v>
      </c>
      <c r="FP106">
        <f t="shared" si="3"/>
        <v>0</v>
      </c>
      <c r="FQ106">
        <f t="shared" si="3"/>
        <v>0</v>
      </c>
      <c r="FR106">
        <f t="shared" si="3"/>
        <v>0</v>
      </c>
      <c r="FS106">
        <f t="shared" si="3"/>
        <v>0</v>
      </c>
      <c r="FU106" s="47">
        <v>35401</v>
      </c>
      <c r="FV106" s="47">
        <v>4200</v>
      </c>
      <c r="FW106" s="47">
        <v>2600</v>
      </c>
      <c r="FX106" s="47">
        <v>1800</v>
      </c>
      <c r="FY106" s="47">
        <v>1500</v>
      </c>
      <c r="FZ106" s="47">
        <v>550</v>
      </c>
    </row>
    <row r="107" spans="165:182">
      <c r="FU107" s="47">
        <v>37301</v>
      </c>
      <c r="FV107" s="47">
        <v>4700</v>
      </c>
      <c r="FW107" s="47">
        <v>3000</v>
      </c>
      <c r="FX107" s="47">
        <v>2300</v>
      </c>
      <c r="FY107" s="47">
        <v>1700</v>
      </c>
      <c r="FZ107" s="47">
        <v>600</v>
      </c>
    </row>
    <row r="108" spans="165:182">
      <c r="FU108" s="47">
        <v>41101</v>
      </c>
      <c r="FV108" s="47">
        <v>5200</v>
      </c>
      <c r="FW108" s="47">
        <v>3300</v>
      </c>
      <c r="FX108" s="47">
        <v>2600</v>
      </c>
      <c r="FY108" s="47">
        <v>1900</v>
      </c>
      <c r="FZ108" s="47">
        <v>650</v>
      </c>
    </row>
    <row r="109" spans="165:182">
      <c r="FU109" s="47">
        <v>44501</v>
      </c>
      <c r="FV109" s="47">
        <v>5700</v>
      </c>
      <c r="FW109" s="47">
        <v>3600</v>
      </c>
      <c r="FX109" s="47">
        <v>2900</v>
      </c>
      <c r="FY109" s="47">
        <v>2000</v>
      </c>
      <c r="FZ109" s="47">
        <v>650</v>
      </c>
    </row>
    <row r="110" spans="165:182">
      <c r="FU110" s="47">
        <v>50201</v>
      </c>
      <c r="FV110" s="47">
        <v>6200</v>
      </c>
      <c r="FW110" s="47">
        <v>3800</v>
      </c>
      <c r="FX110" s="47">
        <v>3100</v>
      </c>
      <c r="FY110" s="47">
        <v>2200</v>
      </c>
      <c r="FZ110" s="47">
        <v>700</v>
      </c>
    </row>
    <row r="111" spans="165:182">
      <c r="FU111" s="47">
        <v>51601</v>
      </c>
      <c r="FV111" s="47">
        <v>6800</v>
      </c>
      <c r="FW111" s="47">
        <v>4100</v>
      </c>
      <c r="FX111" s="47">
        <v>3200</v>
      </c>
      <c r="FY111" s="47">
        <v>2200</v>
      </c>
      <c r="FZ111" s="47">
        <v>750</v>
      </c>
    </row>
    <row r="112" spans="165:182">
      <c r="FU112" s="47">
        <v>54001</v>
      </c>
      <c r="FV112" s="47">
        <v>7300</v>
      </c>
      <c r="FW112" s="47">
        <v>4300</v>
      </c>
      <c r="FX112" s="47">
        <v>3200</v>
      </c>
      <c r="FY112" s="47">
        <v>2200</v>
      </c>
      <c r="FZ112" s="47">
        <v>800</v>
      </c>
    </row>
    <row r="113" spans="177:182">
      <c r="FU113" s="47">
        <v>55501</v>
      </c>
      <c r="FV113" s="47">
        <v>7500</v>
      </c>
      <c r="FW113" s="47">
        <v>4300</v>
      </c>
      <c r="FX113" s="47">
        <v>3200</v>
      </c>
      <c r="FY113" s="47">
        <v>2200</v>
      </c>
      <c r="FZ113" s="47">
        <v>850</v>
      </c>
    </row>
    <row r="114" spans="177:182">
      <c r="FU114" s="47">
        <v>56901</v>
      </c>
      <c r="FV114" s="47">
        <v>7800</v>
      </c>
      <c r="FW114" s="47">
        <v>4300</v>
      </c>
      <c r="FX114" s="47">
        <v>3200</v>
      </c>
      <c r="FY114" s="47">
        <v>2200</v>
      </c>
      <c r="FZ114" s="47">
        <v>850</v>
      </c>
    </row>
    <row r="115" spans="177:182">
      <c r="FU115" s="47">
        <v>64201</v>
      </c>
      <c r="FV115" s="47">
        <v>8300</v>
      </c>
      <c r="FW115" s="47">
        <v>4300</v>
      </c>
      <c r="FX115" s="47">
        <v>3200</v>
      </c>
      <c r="FY115" s="47">
        <v>2200</v>
      </c>
      <c r="FZ115" s="47">
        <v>850</v>
      </c>
    </row>
  </sheetData>
  <mergeCells count="28">
    <mergeCell ref="E33:O33"/>
    <mergeCell ref="E34:H34"/>
    <mergeCell ref="I34:K34"/>
    <mergeCell ref="L34:O34"/>
    <mergeCell ref="E35:H35"/>
    <mergeCell ref="I35:K35"/>
    <mergeCell ref="L35:O35"/>
    <mergeCell ref="E38:H38"/>
    <mergeCell ref="I38:O38"/>
    <mergeCell ref="E36:H36"/>
    <mergeCell ref="E37:H37"/>
    <mergeCell ref="I36:O36"/>
    <mergeCell ref="I37:O37"/>
    <mergeCell ref="N9:P9"/>
    <mergeCell ref="Q9:R9"/>
    <mergeCell ref="A30:X30"/>
    <mergeCell ref="A7:C7"/>
    <mergeCell ref="N7:P7"/>
    <mergeCell ref="E8:F8"/>
    <mergeCell ref="J8:L8"/>
    <mergeCell ref="N8:P8"/>
    <mergeCell ref="Q8:R8"/>
    <mergeCell ref="N6:P6"/>
    <mergeCell ref="A1:X1"/>
    <mergeCell ref="A2:X2"/>
    <mergeCell ref="N3:P3"/>
    <mergeCell ref="N4:P4"/>
    <mergeCell ref="N5:P5"/>
  </mergeCells>
  <dataValidations disablePrompts="1" count="6">
    <dataValidation type="list" allowBlank="1" showInputMessage="1" showErrorMessage="1" sqref="Q9:R9">
      <formula1>"Grade-I(a), Grade-I(b), Grade-II, Grade-III, Grade-IV"</formula1>
    </dataValidation>
    <dataValidation type="list" allowBlank="1" showInputMessage="1" showErrorMessage="1" sqref="P11">
      <formula1>"0,20,50,70"</formula1>
    </dataValidation>
    <dataValidation type="list" allowBlank="1" showInputMessage="1" showErrorMessage="1" sqref="O11">
      <formula1>"0,300"</formula1>
    </dataValidation>
    <dataValidation type="list" errorStyle="warning" allowBlank="1" showInputMessage="1" showErrorMessage="1" sqref="E7">
      <formula1>"1,4,7,10"</formula1>
    </dataValidation>
    <dataValidation type="list" allowBlank="1" showInputMessage="1" showErrorMessage="1" sqref="M8 G9">
      <formula1>"1,2"</formula1>
    </dataValidation>
    <dataValidation type="list" allowBlank="1" showInputMessage="1" showErrorMessage="1" sqref="C4">
      <formula1>"BEO,HEAD MASTER,P.G.ASST,B.T.ASST,S.G.ASST,VOCATIONAL TEACHER,PHYSICAL DIRECTOR,TAMIL PANDIT, PHYSICAL EDN TEACHER,DRAWING MASTER,CRAFT INSTRUCTOR,ASST,JUNIOR ASST,LAB ASST,RECORD CLERK,OFFICE ASST,WATCHMAN"</formula1>
    </dataValidation>
  </dataValidations>
  <pageMargins left="0.18" right="0.12" top="0.5" bottom="0.22" header="0.31496062992125984" footer="0.1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26"/>
  <sheetViews>
    <sheetView tabSelected="1" topLeftCell="A55" workbookViewId="0">
      <selection activeCell="L69" sqref="L69"/>
    </sheetView>
  </sheetViews>
  <sheetFormatPr defaultRowHeight="15"/>
  <cols>
    <col min="1" max="1" width="7.5703125" customWidth="1"/>
    <col min="2" max="2" width="14.5703125" customWidth="1"/>
    <col min="3" max="3" width="7.85546875" customWidth="1"/>
    <col min="4" max="4" width="7.140625" customWidth="1"/>
    <col min="5" max="5" width="14.28515625" customWidth="1"/>
    <col min="6" max="6" width="13.140625" customWidth="1"/>
    <col min="7" max="7" width="13" customWidth="1"/>
    <col min="8" max="8" width="4.42578125" customWidth="1"/>
    <col min="9" max="9" width="14.5703125" customWidth="1"/>
  </cols>
  <sheetData>
    <row r="1" spans="1:16" ht="29.25" customHeight="1">
      <c r="A1" s="212" t="s">
        <v>49</v>
      </c>
      <c r="B1" s="212"/>
      <c r="C1" s="212"/>
      <c r="D1" s="212"/>
      <c r="E1" s="212"/>
      <c r="F1" s="212"/>
      <c r="G1" s="212"/>
      <c r="H1" s="212"/>
      <c r="I1" s="212"/>
    </row>
    <row r="2" spans="1:16" ht="15.75" customHeight="1">
      <c r="A2" s="213" t="s">
        <v>50</v>
      </c>
      <c r="B2" s="213"/>
      <c r="C2" s="213"/>
      <c r="D2" s="213"/>
      <c r="E2" s="213"/>
      <c r="F2" s="213"/>
      <c r="G2" s="213"/>
      <c r="H2" s="213"/>
      <c r="I2" s="213"/>
    </row>
    <row r="3" spans="1:16" ht="15.75" customHeight="1">
      <c r="A3" s="213" t="s">
        <v>51</v>
      </c>
      <c r="B3" s="213"/>
      <c r="C3" s="213"/>
      <c r="D3" s="213"/>
      <c r="E3" s="213"/>
      <c r="F3" s="213"/>
      <c r="G3" s="213"/>
      <c r="H3" s="213"/>
      <c r="I3" s="213"/>
    </row>
    <row r="4" spans="1:16" ht="18.75">
      <c r="A4" s="215" t="s">
        <v>52</v>
      </c>
      <c r="B4" s="215"/>
      <c r="C4" s="199"/>
      <c r="D4" s="199"/>
      <c r="E4" s="199"/>
      <c r="F4" s="199"/>
      <c r="G4" s="199"/>
      <c r="H4" s="199"/>
      <c r="I4" s="199"/>
    </row>
    <row r="5" spans="1:16" ht="18.75">
      <c r="A5" s="215" t="s">
        <v>53</v>
      </c>
      <c r="B5" s="215"/>
      <c r="C5" s="199"/>
      <c r="D5" s="199"/>
      <c r="E5" s="199"/>
      <c r="F5" s="199"/>
      <c r="G5" s="199"/>
      <c r="H5" s="199"/>
      <c r="I5" s="199"/>
    </row>
    <row r="6" spans="1:16" ht="18.75">
      <c r="A6" s="215" t="s">
        <v>54</v>
      </c>
      <c r="B6" s="215"/>
      <c r="C6" s="199"/>
      <c r="D6" s="199"/>
      <c r="E6" s="199"/>
      <c r="F6" s="199"/>
      <c r="G6" s="199"/>
      <c r="H6" s="199"/>
      <c r="I6" s="199"/>
    </row>
    <row r="7" spans="1:16" ht="18.75">
      <c r="A7" s="215" t="s">
        <v>55</v>
      </c>
      <c r="B7" s="215"/>
      <c r="C7" s="199"/>
      <c r="D7" s="199"/>
      <c r="E7" s="199"/>
      <c r="F7" s="199"/>
      <c r="G7" s="199"/>
      <c r="H7" s="199"/>
      <c r="I7" s="199"/>
    </row>
    <row r="8" spans="1:16" ht="19.5" thickBot="1">
      <c r="A8" s="216" t="s">
        <v>56</v>
      </c>
      <c r="B8" s="216"/>
      <c r="C8" s="200"/>
      <c r="D8" s="201"/>
      <c r="E8" s="201"/>
      <c r="F8" s="201"/>
      <c r="G8" s="201"/>
      <c r="H8" s="201"/>
      <c r="I8" s="201"/>
    </row>
    <row r="9" spans="1:16" ht="24" customHeight="1" thickTop="1" thickBot="1">
      <c r="A9" s="114" t="s">
        <v>57</v>
      </c>
      <c r="B9" s="204" t="s">
        <v>58</v>
      </c>
      <c r="C9" s="204"/>
      <c r="D9" s="204"/>
      <c r="E9" s="204"/>
      <c r="F9" s="204"/>
      <c r="G9" s="204"/>
      <c r="H9" s="204"/>
      <c r="I9" s="115" t="s">
        <v>59</v>
      </c>
    </row>
    <row r="10" spans="1:16" ht="18" customHeight="1" thickTop="1">
      <c r="A10" s="51">
        <v>1</v>
      </c>
      <c r="B10" s="191" t="s">
        <v>60</v>
      </c>
      <c r="C10" s="192"/>
      <c r="D10" s="192"/>
      <c r="E10" s="192"/>
      <c r="F10" s="192"/>
      <c r="G10" s="192"/>
      <c r="H10" s="52" t="s">
        <v>61</v>
      </c>
      <c r="I10" s="53"/>
    </row>
    <row r="11" spans="1:16" ht="17.25" customHeight="1">
      <c r="A11" s="39">
        <v>2</v>
      </c>
      <c r="B11" s="182" t="s">
        <v>62</v>
      </c>
      <c r="C11" s="183"/>
      <c r="D11" s="183"/>
      <c r="E11" s="183"/>
      <c r="F11" s="183"/>
      <c r="G11" s="183"/>
      <c r="H11" s="56" t="s">
        <v>61</v>
      </c>
      <c r="I11" s="54"/>
      <c r="J11" s="150"/>
      <c r="K11" s="151"/>
      <c r="L11" s="151"/>
      <c r="M11" s="151"/>
      <c r="N11" s="151"/>
      <c r="O11" s="151"/>
      <c r="P11" s="151"/>
    </row>
    <row r="12" spans="1:16" ht="15.75">
      <c r="A12" s="39">
        <v>3</v>
      </c>
      <c r="B12" s="205" t="s">
        <v>63</v>
      </c>
      <c r="C12" s="206"/>
      <c r="D12" s="206"/>
      <c r="E12" s="206"/>
      <c r="F12" s="206"/>
      <c r="G12" s="206"/>
      <c r="H12" s="207"/>
      <c r="I12" s="55"/>
    </row>
    <row r="13" spans="1:16" ht="15.75" customHeight="1">
      <c r="A13" s="39"/>
      <c r="B13" s="152" t="s">
        <v>64</v>
      </c>
      <c r="C13" s="153"/>
      <c r="D13" s="153"/>
      <c r="E13" s="153"/>
      <c r="F13" s="153"/>
      <c r="G13" s="153"/>
      <c r="H13" s="25"/>
      <c r="I13" s="57"/>
    </row>
    <row r="14" spans="1:16" ht="15.75" customHeight="1">
      <c r="A14" s="39"/>
      <c r="B14" s="152" t="s">
        <v>65</v>
      </c>
      <c r="C14" s="153"/>
      <c r="D14" s="153"/>
      <c r="E14" s="153"/>
      <c r="F14" s="153"/>
      <c r="G14" s="153"/>
      <c r="H14" s="25"/>
      <c r="I14" s="58"/>
    </row>
    <row r="15" spans="1:16" ht="15.75" customHeight="1">
      <c r="A15" s="39"/>
      <c r="B15" s="152" t="s">
        <v>66</v>
      </c>
      <c r="C15" s="153"/>
      <c r="D15" s="153"/>
      <c r="E15" s="153"/>
      <c r="F15" s="153"/>
      <c r="G15" s="153"/>
      <c r="H15" s="25"/>
      <c r="I15" s="58"/>
    </row>
    <row r="16" spans="1:16" ht="15.75" customHeight="1">
      <c r="A16" s="39"/>
      <c r="B16" s="152" t="s">
        <v>67</v>
      </c>
      <c r="C16" s="153"/>
      <c r="D16" s="153"/>
      <c r="E16" s="153"/>
      <c r="F16" s="153"/>
      <c r="G16" s="153"/>
      <c r="H16" s="25"/>
      <c r="I16" s="58"/>
    </row>
    <row r="17" spans="1:15" ht="15.75" customHeight="1">
      <c r="A17" s="39"/>
      <c r="B17" s="152" t="s">
        <v>68</v>
      </c>
      <c r="C17" s="153"/>
      <c r="D17" s="153"/>
      <c r="E17" s="153"/>
      <c r="F17" s="153"/>
      <c r="G17" s="153"/>
      <c r="H17" s="25"/>
      <c r="I17" s="58"/>
    </row>
    <row r="18" spans="1:15" ht="15.75" customHeight="1">
      <c r="A18" s="39"/>
      <c r="B18" s="152" t="s">
        <v>69</v>
      </c>
      <c r="C18" s="153"/>
      <c r="D18" s="153"/>
      <c r="E18" s="153"/>
      <c r="F18" s="153"/>
      <c r="G18" s="153"/>
      <c r="H18" s="25"/>
      <c r="I18" s="58"/>
    </row>
    <row r="19" spans="1:15" ht="15.75">
      <c r="A19" s="39">
        <v>4</v>
      </c>
      <c r="B19" s="202" t="s">
        <v>70</v>
      </c>
      <c r="C19" s="203"/>
      <c r="D19" s="203"/>
      <c r="E19" s="203"/>
      <c r="F19" s="203"/>
      <c r="G19" s="203"/>
      <c r="H19" s="56" t="s">
        <v>61</v>
      </c>
      <c r="I19" s="59"/>
    </row>
    <row r="20" spans="1:15" ht="17.25" customHeight="1">
      <c r="A20" s="60"/>
      <c r="B20" s="182" t="s">
        <v>71</v>
      </c>
      <c r="C20" s="183"/>
      <c r="D20" s="183"/>
      <c r="E20" s="183"/>
      <c r="F20" s="183"/>
      <c r="G20" s="183"/>
      <c r="H20" s="56" t="s">
        <v>61</v>
      </c>
      <c r="I20" s="57"/>
    </row>
    <row r="21" spans="1:15" ht="17.25" customHeight="1">
      <c r="A21" s="39"/>
      <c r="B21" s="182" t="s">
        <v>72</v>
      </c>
      <c r="C21" s="183"/>
      <c r="D21" s="183"/>
      <c r="E21" s="183"/>
      <c r="F21" s="183"/>
      <c r="G21" s="183"/>
      <c r="H21" s="56" t="s">
        <v>61</v>
      </c>
      <c r="I21" s="57"/>
    </row>
    <row r="22" spans="1:15" ht="18.75" customHeight="1">
      <c r="A22" s="39">
        <v>5</v>
      </c>
      <c r="B22" s="182" t="s">
        <v>73</v>
      </c>
      <c r="C22" s="183"/>
      <c r="D22" s="183"/>
      <c r="E22" s="183"/>
      <c r="F22" s="183"/>
      <c r="G22" s="183"/>
      <c r="H22" s="56" t="s">
        <v>61</v>
      </c>
      <c r="I22" s="54"/>
      <c r="J22" s="150"/>
      <c r="K22" s="151"/>
      <c r="L22" s="151"/>
      <c r="M22" s="151"/>
      <c r="N22" s="151"/>
      <c r="O22" s="151"/>
    </row>
    <row r="23" spans="1:15" ht="19.5">
      <c r="A23" s="39">
        <v>6</v>
      </c>
      <c r="B23" s="182" t="s">
        <v>74</v>
      </c>
      <c r="C23" s="183"/>
      <c r="D23" s="183"/>
      <c r="E23" s="183"/>
      <c r="F23" s="183"/>
      <c r="G23" s="183"/>
      <c r="H23" s="56" t="s">
        <v>61</v>
      </c>
      <c r="I23" s="80"/>
    </row>
    <row r="24" spans="1:15">
      <c r="A24" s="39">
        <v>7</v>
      </c>
      <c r="B24" s="182" t="s">
        <v>75</v>
      </c>
      <c r="C24" s="183"/>
      <c r="D24" s="183"/>
      <c r="E24" s="183"/>
      <c r="F24" s="183"/>
      <c r="G24" s="183"/>
      <c r="H24" s="25"/>
      <c r="I24" s="61"/>
    </row>
    <row r="25" spans="1:15">
      <c r="A25" s="39"/>
      <c r="B25" s="152" t="s">
        <v>76</v>
      </c>
      <c r="C25" s="153"/>
      <c r="D25" s="153"/>
      <c r="E25" s="153"/>
      <c r="F25" s="153"/>
      <c r="G25" s="153"/>
      <c r="H25" s="56" t="s">
        <v>61</v>
      </c>
      <c r="I25" s="61"/>
    </row>
    <row r="26" spans="1:15">
      <c r="A26" s="39"/>
      <c r="B26" s="182" t="s">
        <v>77</v>
      </c>
      <c r="C26" s="183"/>
      <c r="D26" s="183"/>
      <c r="E26" s="183"/>
      <c r="F26" s="183"/>
      <c r="G26" s="183"/>
      <c r="H26" s="25"/>
      <c r="I26" s="61"/>
    </row>
    <row r="27" spans="1:15" ht="17.25" customHeight="1">
      <c r="A27" s="39"/>
      <c r="B27" s="152" t="s">
        <v>78</v>
      </c>
      <c r="C27" s="153"/>
      <c r="D27" s="153"/>
      <c r="E27" s="153"/>
      <c r="F27" s="154">
        <f>COMPUTATION!L28+COMPUTATION!M28</f>
        <v>0</v>
      </c>
      <c r="G27" s="154"/>
      <c r="H27" s="56" t="s">
        <v>61</v>
      </c>
      <c r="I27" s="57"/>
    </row>
    <row r="28" spans="1:15" ht="17.25" customHeight="1">
      <c r="A28" s="39"/>
      <c r="B28" s="152" t="s">
        <v>79</v>
      </c>
      <c r="C28" s="153"/>
      <c r="D28" s="153"/>
      <c r="E28" s="153"/>
      <c r="F28" s="153"/>
      <c r="G28" s="153"/>
      <c r="H28" s="56" t="s">
        <v>61</v>
      </c>
      <c r="I28" s="57"/>
    </row>
    <row r="29" spans="1:15" ht="17.25" customHeight="1">
      <c r="A29" s="39"/>
      <c r="B29" s="152" t="s">
        <v>80</v>
      </c>
      <c r="C29" s="153"/>
      <c r="D29" s="153"/>
      <c r="E29" s="153"/>
      <c r="F29" s="153"/>
      <c r="G29" s="153"/>
      <c r="H29" s="56" t="s">
        <v>61</v>
      </c>
      <c r="I29" s="57"/>
    </row>
    <row r="30" spans="1:15" ht="17.25" customHeight="1">
      <c r="A30" s="39"/>
      <c r="B30" s="152" t="s">
        <v>81</v>
      </c>
      <c r="C30" s="153"/>
      <c r="D30" s="153"/>
      <c r="E30" s="153"/>
      <c r="F30" s="153"/>
      <c r="G30" s="153"/>
      <c r="H30" s="56" t="s">
        <v>61</v>
      </c>
      <c r="I30" s="57"/>
    </row>
    <row r="31" spans="1:15" ht="17.25" customHeight="1">
      <c r="A31" s="39"/>
      <c r="B31" s="152" t="s">
        <v>82</v>
      </c>
      <c r="C31" s="153"/>
      <c r="D31" s="153"/>
      <c r="E31" s="153"/>
      <c r="F31" s="153"/>
      <c r="G31" s="153"/>
      <c r="H31" s="56" t="s">
        <v>61</v>
      </c>
      <c r="I31" s="57"/>
    </row>
    <row r="32" spans="1:15" ht="17.25" customHeight="1">
      <c r="A32" s="39"/>
      <c r="B32" s="152" t="s">
        <v>83</v>
      </c>
      <c r="C32" s="153"/>
      <c r="D32" s="153"/>
      <c r="E32" s="153"/>
      <c r="F32" s="153"/>
      <c r="G32" s="153"/>
      <c r="H32" s="56" t="s">
        <v>61</v>
      </c>
      <c r="I32" s="57"/>
    </row>
    <row r="33" spans="1:16" ht="17.25" customHeight="1">
      <c r="A33" s="39"/>
      <c r="B33" s="152" t="s">
        <v>84</v>
      </c>
      <c r="C33" s="153"/>
      <c r="D33" s="153"/>
      <c r="E33" s="153"/>
      <c r="F33" s="153"/>
      <c r="G33" s="153"/>
      <c r="H33" s="56" t="s">
        <v>61</v>
      </c>
      <c r="I33" s="54"/>
      <c r="J33" s="150"/>
      <c r="K33" s="151"/>
      <c r="L33" s="151"/>
      <c r="M33" s="151"/>
      <c r="N33" s="151"/>
      <c r="O33" s="151"/>
    </row>
    <row r="34" spans="1:16" ht="17.25" customHeight="1">
      <c r="A34" s="39"/>
      <c r="B34" s="152" t="s">
        <v>85</v>
      </c>
      <c r="C34" s="153"/>
      <c r="D34" s="153"/>
      <c r="E34" s="153"/>
      <c r="F34" s="153"/>
      <c r="G34" s="153"/>
      <c r="H34" s="56" t="s">
        <v>61</v>
      </c>
      <c r="I34" s="54"/>
      <c r="J34" s="150"/>
      <c r="K34" s="151"/>
      <c r="L34" s="151"/>
      <c r="M34" s="151"/>
      <c r="N34" s="151"/>
      <c r="O34" s="151"/>
    </row>
    <row r="35" spans="1:16" ht="17.25" customHeight="1">
      <c r="A35" s="39"/>
      <c r="B35" s="152" t="s">
        <v>86</v>
      </c>
      <c r="C35" s="153"/>
      <c r="D35" s="153"/>
      <c r="E35" s="153"/>
      <c r="F35" s="153"/>
      <c r="G35" s="153"/>
      <c r="H35" s="56" t="s">
        <v>61</v>
      </c>
      <c r="I35" s="57"/>
    </row>
    <row r="36" spans="1:16" ht="17.25" customHeight="1">
      <c r="A36" s="39"/>
      <c r="B36" s="152" t="s">
        <v>87</v>
      </c>
      <c r="C36" s="153"/>
      <c r="D36" s="153"/>
      <c r="E36" s="153"/>
      <c r="F36" s="153"/>
      <c r="G36" s="153"/>
      <c r="H36" s="56" t="s">
        <v>61</v>
      </c>
      <c r="I36" s="57"/>
    </row>
    <row r="37" spans="1:16" ht="17.25" customHeight="1">
      <c r="A37" s="39"/>
      <c r="B37" s="152" t="s">
        <v>88</v>
      </c>
      <c r="C37" s="153"/>
      <c r="D37" s="153"/>
      <c r="E37" s="153"/>
      <c r="F37" s="153"/>
      <c r="G37" s="153"/>
      <c r="H37" s="56" t="s">
        <v>61</v>
      </c>
      <c r="I37" s="54"/>
      <c r="J37" s="150"/>
      <c r="K37" s="151"/>
      <c r="L37" s="151"/>
      <c r="M37" s="151"/>
      <c r="N37" s="151"/>
      <c r="O37" s="151"/>
      <c r="P37" s="151"/>
    </row>
    <row r="38" spans="1:16" ht="17.25" customHeight="1">
      <c r="A38" s="39"/>
      <c r="B38" s="152" t="s">
        <v>89</v>
      </c>
      <c r="C38" s="153"/>
      <c r="D38" s="153"/>
      <c r="E38" s="153"/>
      <c r="F38" s="153"/>
      <c r="G38" s="153"/>
      <c r="H38" s="56" t="s">
        <v>61</v>
      </c>
      <c r="I38" s="57"/>
    </row>
    <row r="39" spans="1:16" ht="17.25" customHeight="1">
      <c r="A39" s="39"/>
      <c r="B39" s="152" t="s">
        <v>90</v>
      </c>
      <c r="C39" s="153"/>
      <c r="D39" s="153"/>
      <c r="E39" s="153"/>
      <c r="F39" s="153"/>
      <c r="G39" s="153"/>
      <c r="H39" s="56" t="s">
        <v>61</v>
      </c>
      <c r="I39" s="54"/>
      <c r="J39" s="150"/>
      <c r="K39" s="151"/>
      <c r="L39" s="151"/>
      <c r="M39" s="151"/>
      <c r="N39" s="151"/>
      <c r="O39" s="151"/>
    </row>
    <row r="40" spans="1:16" ht="21.75" customHeight="1">
      <c r="A40" s="39"/>
      <c r="B40" s="180" t="s">
        <v>91</v>
      </c>
      <c r="C40" s="181"/>
      <c r="D40" s="181"/>
      <c r="E40" s="181"/>
      <c r="F40" s="181"/>
      <c r="G40" s="181"/>
      <c r="H40" s="56" t="s">
        <v>61</v>
      </c>
      <c r="I40" s="63"/>
    </row>
    <row r="41" spans="1:16">
      <c r="A41" s="39"/>
      <c r="B41" s="195" t="s">
        <v>92</v>
      </c>
      <c r="C41" s="196"/>
      <c r="D41" s="196"/>
      <c r="E41" s="196"/>
      <c r="F41" s="196"/>
      <c r="G41" s="196"/>
      <c r="H41" s="209" t="s">
        <v>61</v>
      </c>
      <c r="I41" s="211"/>
    </row>
    <row r="42" spans="1:16">
      <c r="A42" s="39"/>
      <c r="B42" s="197" t="s">
        <v>93</v>
      </c>
      <c r="C42" s="198"/>
      <c r="D42" s="198"/>
      <c r="E42" s="198"/>
      <c r="F42" s="198"/>
      <c r="G42" s="198"/>
      <c r="H42" s="210"/>
      <c r="I42" s="211"/>
    </row>
    <row r="43" spans="1:16">
      <c r="A43" s="39"/>
      <c r="B43" s="184" t="s">
        <v>94</v>
      </c>
      <c r="C43" s="185"/>
      <c r="D43" s="185"/>
      <c r="E43" s="185"/>
      <c r="F43" s="185"/>
      <c r="G43" s="185"/>
      <c r="H43" s="56" t="s">
        <v>61</v>
      </c>
      <c r="I43" s="61"/>
    </row>
    <row r="44" spans="1:16" ht="18.75" customHeight="1">
      <c r="A44" s="39">
        <v>8</v>
      </c>
      <c r="B44" s="116" t="s">
        <v>95</v>
      </c>
      <c r="C44" s="117"/>
      <c r="D44" s="117"/>
      <c r="E44" s="117"/>
      <c r="F44" s="118">
        <f>SUM(I28:I39)+F27</f>
        <v>0</v>
      </c>
      <c r="G44" s="118">
        <f>SUM(I27:I39)</f>
        <v>0</v>
      </c>
      <c r="H44" s="56" t="s">
        <v>61</v>
      </c>
      <c r="I44" s="63"/>
      <c r="J44" s="77"/>
      <c r="K44" s="77"/>
    </row>
    <row r="45" spans="1:16" ht="18.75" customHeight="1">
      <c r="A45" s="39">
        <v>9</v>
      </c>
      <c r="B45" s="193" t="s">
        <v>179</v>
      </c>
      <c r="C45" s="194"/>
      <c r="D45" s="194"/>
      <c r="E45" s="194"/>
      <c r="F45" s="119">
        <f>IF(AND(COMPUTATION!M8=2,I44&lt;150000),0,IF(AND(COMPUTATION!M8=2,SUM(I28:I39)&gt;150000),F27,IF(AND(COMPUTATION!M8=2,SUM(I28:I39)&lt;150000),F44-I44,IF(AND(COMPUTATION!M8=2,I44=150000),F44-I44,0))))</f>
        <v>0</v>
      </c>
      <c r="G45" s="119">
        <f>IF(F45&lt;=50000,F45,50000)</f>
        <v>0</v>
      </c>
      <c r="H45" s="56" t="s">
        <v>61</v>
      </c>
      <c r="I45" s="64"/>
      <c r="J45" s="113"/>
      <c r="K45" s="112"/>
      <c r="L45" s="112"/>
      <c r="M45" s="112"/>
      <c r="N45" s="112"/>
      <c r="O45" s="112"/>
    </row>
    <row r="46" spans="1:16" ht="18.75" customHeight="1">
      <c r="A46" s="39">
        <v>10</v>
      </c>
      <c r="B46" s="152" t="s">
        <v>96</v>
      </c>
      <c r="C46" s="153"/>
      <c r="D46" s="153"/>
      <c r="E46" s="153"/>
      <c r="F46" s="153"/>
      <c r="G46" s="153"/>
      <c r="H46" s="56" t="s">
        <v>61</v>
      </c>
      <c r="I46" s="65"/>
    </row>
    <row r="47" spans="1:16" ht="15.75" thickBot="1">
      <c r="A47" s="43"/>
      <c r="I47" s="43"/>
    </row>
    <row r="48" spans="1:16" ht="24" customHeight="1" thickTop="1" thickBot="1">
      <c r="A48" s="81" t="s">
        <v>57</v>
      </c>
      <c r="B48" s="188" t="s">
        <v>97</v>
      </c>
      <c r="C48" s="189"/>
      <c r="D48" s="189"/>
      <c r="E48" s="189"/>
      <c r="F48" s="189"/>
      <c r="G48" s="189"/>
      <c r="H48" s="190"/>
      <c r="I48" s="82" t="s">
        <v>59</v>
      </c>
    </row>
    <row r="49" spans="1:15" ht="17.25" customHeight="1" thickTop="1">
      <c r="A49" s="51">
        <v>11</v>
      </c>
      <c r="B49" s="191" t="s">
        <v>98</v>
      </c>
      <c r="C49" s="192"/>
      <c r="D49" s="192"/>
      <c r="E49" s="192"/>
      <c r="F49" s="192"/>
      <c r="G49" s="192"/>
      <c r="H49" s="83"/>
      <c r="I49" s="62"/>
    </row>
    <row r="50" spans="1:15" ht="27.75" customHeight="1">
      <c r="A50" s="66"/>
      <c r="B50" s="186" t="s">
        <v>157</v>
      </c>
      <c r="C50" s="187"/>
      <c r="D50" s="187"/>
      <c r="E50" s="187"/>
      <c r="F50" s="187"/>
      <c r="G50" s="187"/>
      <c r="H50" s="56" t="s">
        <v>61</v>
      </c>
      <c r="I50" s="61"/>
    </row>
    <row r="51" spans="1:15" ht="40.5" customHeight="1">
      <c r="A51" s="66"/>
      <c r="B51" s="186" t="s">
        <v>159</v>
      </c>
      <c r="C51" s="187"/>
      <c r="D51" s="187"/>
      <c r="E51" s="187"/>
      <c r="F51" s="187"/>
      <c r="G51" s="187"/>
      <c r="H51" s="56" t="s">
        <v>61</v>
      </c>
      <c r="I51" s="54"/>
      <c r="J51" s="150"/>
      <c r="K51" s="151"/>
      <c r="L51" s="151"/>
      <c r="M51" s="151"/>
      <c r="N51" s="151"/>
      <c r="O51" s="151"/>
    </row>
    <row r="52" spans="1:15" ht="40.5" customHeight="1">
      <c r="A52" s="66"/>
      <c r="B52" s="186" t="s">
        <v>160</v>
      </c>
      <c r="C52" s="187"/>
      <c r="D52" s="187"/>
      <c r="E52" s="187"/>
      <c r="F52" s="187"/>
      <c r="G52" s="187"/>
      <c r="H52" s="56" t="s">
        <v>61</v>
      </c>
      <c r="I52" s="54"/>
      <c r="J52" s="150"/>
      <c r="K52" s="151"/>
      <c r="L52" s="151"/>
      <c r="M52" s="151"/>
      <c r="N52" s="151"/>
      <c r="O52" s="151"/>
    </row>
    <row r="53" spans="1:15" ht="28.5" customHeight="1">
      <c r="A53" s="66"/>
      <c r="B53" s="186" t="s">
        <v>161</v>
      </c>
      <c r="C53" s="187"/>
      <c r="D53" s="187"/>
      <c r="E53" s="187"/>
      <c r="F53" s="187"/>
      <c r="G53" s="187"/>
      <c r="H53" s="56" t="s">
        <v>61</v>
      </c>
      <c r="I53" s="54"/>
      <c r="J53" s="150"/>
      <c r="K53" s="151"/>
      <c r="L53" s="151"/>
      <c r="M53" s="151"/>
      <c r="N53" s="151"/>
      <c r="O53" s="151"/>
    </row>
    <row r="54" spans="1:15" ht="37.5" customHeight="1">
      <c r="A54" s="66"/>
      <c r="B54" s="186" t="s">
        <v>99</v>
      </c>
      <c r="C54" s="187"/>
      <c r="D54" s="187"/>
      <c r="E54" s="187"/>
      <c r="F54" s="187"/>
      <c r="G54" s="187"/>
      <c r="H54" s="56" t="s">
        <v>61</v>
      </c>
      <c r="I54" s="54"/>
      <c r="J54" s="150"/>
      <c r="K54" s="151"/>
      <c r="L54" s="151"/>
      <c r="M54" s="151"/>
      <c r="N54" s="151"/>
      <c r="O54" s="151"/>
    </row>
    <row r="55" spans="1:15" ht="20.25" customHeight="1">
      <c r="A55" s="39"/>
      <c r="B55" s="152" t="s">
        <v>100</v>
      </c>
      <c r="C55" s="153"/>
      <c r="D55" s="153"/>
      <c r="E55" s="153"/>
      <c r="F55" s="153"/>
      <c r="G55" s="153"/>
      <c r="H55" s="56" t="s">
        <v>61</v>
      </c>
      <c r="I55" s="54"/>
      <c r="J55" s="150"/>
      <c r="K55" s="151"/>
      <c r="L55" s="151"/>
      <c r="M55" s="151"/>
      <c r="N55" s="151"/>
      <c r="O55" s="151"/>
    </row>
    <row r="56" spans="1:15" ht="21" customHeight="1">
      <c r="A56" s="39"/>
      <c r="B56" s="152" t="s">
        <v>101</v>
      </c>
      <c r="C56" s="153"/>
      <c r="D56" s="153"/>
      <c r="E56" s="153"/>
      <c r="F56" s="153"/>
      <c r="G56" s="153"/>
      <c r="H56" s="56" t="s">
        <v>61</v>
      </c>
      <c r="I56" s="54"/>
      <c r="J56" s="150"/>
      <c r="K56" s="151"/>
      <c r="L56" s="151"/>
      <c r="M56" s="151"/>
      <c r="N56" s="151"/>
      <c r="O56" s="151"/>
    </row>
    <row r="57" spans="1:15" ht="37.5" customHeight="1">
      <c r="A57" s="51"/>
      <c r="B57" s="186" t="s">
        <v>162</v>
      </c>
      <c r="C57" s="187"/>
      <c r="D57" s="187"/>
      <c r="E57" s="187"/>
      <c r="F57" s="187"/>
      <c r="G57" s="187"/>
      <c r="H57" s="56" t="s">
        <v>61</v>
      </c>
      <c r="I57" s="54"/>
      <c r="J57" s="150"/>
      <c r="K57" s="151"/>
      <c r="L57" s="151"/>
      <c r="M57" s="151"/>
      <c r="N57" s="151"/>
      <c r="O57" s="151"/>
    </row>
    <row r="58" spans="1:15" ht="15.75" customHeight="1">
      <c r="A58" s="51"/>
      <c r="B58" s="175" t="s">
        <v>102</v>
      </c>
      <c r="C58" s="176"/>
      <c r="D58" s="176"/>
      <c r="E58" s="176"/>
      <c r="F58" s="176"/>
      <c r="G58" s="176"/>
      <c r="H58" s="56" t="s">
        <v>61</v>
      </c>
      <c r="I58" s="61"/>
    </row>
    <row r="59" spans="1:15" ht="19.5">
      <c r="A59" s="51">
        <v>12</v>
      </c>
      <c r="B59" s="182" t="s">
        <v>41</v>
      </c>
      <c r="C59" s="183"/>
      <c r="D59" s="183"/>
      <c r="E59" s="183"/>
      <c r="F59" s="183"/>
      <c r="G59" s="183"/>
      <c r="H59" s="56" t="s">
        <v>61</v>
      </c>
      <c r="I59" s="67"/>
    </row>
    <row r="60" spans="1:15">
      <c r="A60" s="39">
        <v>13</v>
      </c>
      <c r="B60" s="182" t="s">
        <v>103</v>
      </c>
      <c r="C60" s="183"/>
      <c r="D60" s="183"/>
      <c r="E60" s="183"/>
      <c r="F60" s="183"/>
      <c r="G60" s="183"/>
      <c r="H60" s="56" t="s">
        <v>61</v>
      </c>
      <c r="I60" s="68"/>
    </row>
    <row r="61" spans="1:15">
      <c r="A61" s="39"/>
      <c r="B61" s="152" t="s">
        <v>104</v>
      </c>
      <c r="C61" s="153"/>
      <c r="D61" s="153"/>
      <c r="E61" s="153"/>
      <c r="F61" s="153"/>
      <c r="G61" s="153"/>
      <c r="H61" s="56" t="s">
        <v>61</v>
      </c>
      <c r="I61" s="54"/>
    </row>
    <row r="62" spans="1:15">
      <c r="A62" s="39">
        <v>14</v>
      </c>
      <c r="B62" s="184" t="s">
        <v>105</v>
      </c>
      <c r="C62" s="185"/>
      <c r="D62" s="185"/>
      <c r="E62" s="185"/>
      <c r="F62" s="185"/>
      <c r="G62" s="185"/>
      <c r="H62" s="56"/>
      <c r="I62" s="61"/>
    </row>
    <row r="63" spans="1:15">
      <c r="A63" s="69"/>
      <c r="B63" s="184" t="s">
        <v>188</v>
      </c>
      <c r="C63" s="185"/>
      <c r="D63" s="185"/>
      <c r="E63" s="185"/>
      <c r="F63" s="185"/>
      <c r="G63" s="185"/>
      <c r="H63" s="56"/>
      <c r="I63" s="61" t="s">
        <v>106</v>
      </c>
    </row>
    <row r="64" spans="1:15" ht="18.75" customHeight="1">
      <c r="A64" s="69"/>
      <c r="B64" s="152" t="s">
        <v>107</v>
      </c>
      <c r="C64" s="153"/>
      <c r="D64" s="153"/>
      <c r="E64" s="153"/>
      <c r="F64" s="153"/>
      <c r="G64" s="153"/>
      <c r="H64" s="56"/>
      <c r="I64" s="61"/>
    </row>
    <row r="65" spans="1:15" ht="18.75" customHeight="1">
      <c r="A65" s="69"/>
      <c r="B65" s="152" t="s">
        <v>108</v>
      </c>
      <c r="C65" s="153"/>
      <c r="D65" s="153"/>
      <c r="E65" s="153"/>
      <c r="F65" s="153"/>
      <c r="G65" s="153"/>
      <c r="H65" s="56"/>
      <c r="I65" s="61"/>
    </row>
    <row r="66" spans="1:15" ht="18.75" customHeight="1">
      <c r="A66" s="69"/>
      <c r="B66" s="152" t="s">
        <v>109</v>
      </c>
      <c r="C66" s="153"/>
      <c r="D66" s="153"/>
      <c r="E66" s="153"/>
      <c r="F66" s="153"/>
      <c r="G66" s="153"/>
      <c r="H66" s="56"/>
      <c r="I66" s="61"/>
    </row>
    <row r="67" spans="1:15" ht="19.5" customHeight="1">
      <c r="A67" s="39"/>
      <c r="B67" s="180" t="s">
        <v>110</v>
      </c>
      <c r="C67" s="181"/>
      <c r="D67" s="181"/>
      <c r="E67" s="181"/>
      <c r="F67" s="181"/>
      <c r="G67" s="181"/>
      <c r="H67" s="56" t="s">
        <v>61</v>
      </c>
      <c r="I67" s="61"/>
    </row>
    <row r="68" spans="1:15">
      <c r="A68" s="39">
        <v>15</v>
      </c>
      <c r="B68" s="180" t="s">
        <v>111</v>
      </c>
      <c r="C68" s="181"/>
      <c r="D68" s="181"/>
      <c r="E68" s="181"/>
      <c r="F68" s="181"/>
      <c r="G68" s="181"/>
      <c r="H68" s="56" t="s">
        <v>61</v>
      </c>
      <c r="I68" s="61"/>
    </row>
    <row r="69" spans="1:15">
      <c r="A69" s="39">
        <v>16</v>
      </c>
      <c r="B69" s="180" t="s">
        <v>112</v>
      </c>
      <c r="C69" s="181"/>
      <c r="D69" s="181"/>
      <c r="E69" s="181"/>
      <c r="F69" s="181"/>
      <c r="G69" s="181"/>
      <c r="H69" s="56" t="s">
        <v>61</v>
      </c>
      <c r="I69" s="61"/>
    </row>
    <row r="70" spans="1:15" ht="15.75" thickBot="1">
      <c r="A70" s="39">
        <v>17</v>
      </c>
      <c r="B70" s="180" t="s">
        <v>113</v>
      </c>
      <c r="C70" s="181"/>
      <c r="D70" s="181"/>
      <c r="E70" s="181"/>
      <c r="F70" s="181"/>
      <c r="G70" s="181"/>
      <c r="H70" s="56" t="s">
        <v>61</v>
      </c>
      <c r="I70" s="70"/>
    </row>
    <row r="71" spans="1:15" ht="16.5" thickTop="1" thickBot="1">
      <c r="A71" s="39">
        <v>18</v>
      </c>
      <c r="B71" s="180" t="s">
        <v>114</v>
      </c>
      <c r="C71" s="181"/>
      <c r="D71" s="181"/>
      <c r="E71" s="181"/>
      <c r="F71" s="181"/>
      <c r="G71" s="181"/>
      <c r="H71" s="56"/>
      <c r="I71" s="61"/>
      <c r="N71" s="79"/>
    </row>
    <row r="72" spans="1:15" ht="21" customHeight="1" thickTop="1">
      <c r="A72" s="39">
        <v>19</v>
      </c>
      <c r="B72" s="182" t="s">
        <v>115</v>
      </c>
      <c r="C72" s="183"/>
      <c r="D72" s="183"/>
      <c r="E72" s="183"/>
      <c r="F72" s="183"/>
      <c r="G72" s="183"/>
      <c r="H72" s="56" t="s">
        <v>61</v>
      </c>
      <c r="I72" s="61"/>
    </row>
    <row r="73" spans="1:15" ht="18" customHeight="1">
      <c r="A73" s="178">
        <v>20</v>
      </c>
      <c r="B73" s="152" t="s">
        <v>116</v>
      </c>
      <c r="C73" s="153"/>
      <c r="D73" s="153"/>
      <c r="E73" s="153"/>
      <c r="F73" s="153"/>
      <c r="G73" s="153"/>
      <c r="H73" s="56" t="s">
        <v>61</v>
      </c>
      <c r="I73" s="61"/>
    </row>
    <row r="74" spans="1:15" ht="22.5" customHeight="1">
      <c r="A74" s="179"/>
      <c r="B74" s="152" t="s">
        <v>117</v>
      </c>
      <c r="C74" s="153"/>
      <c r="D74" s="153"/>
      <c r="E74" s="153"/>
      <c r="F74" s="153"/>
      <c r="G74" s="153"/>
      <c r="H74" s="56" t="s">
        <v>61</v>
      </c>
      <c r="I74" s="54"/>
      <c r="J74" s="150"/>
      <c r="K74" s="151"/>
      <c r="L74" s="151"/>
      <c r="M74" s="151"/>
      <c r="N74" s="151"/>
      <c r="O74" s="151"/>
    </row>
    <row r="75" spans="1:15">
      <c r="A75" s="39">
        <v>21</v>
      </c>
      <c r="B75" s="152" t="s">
        <v>118</v>
      </c>
      <c r="C75" s="153"/>
      <c r="D75" s="153"/>
      <c r="E75" s="153"/>
      <c r="F75" s="153"/>
      <c r="G75" s="153"/>
      <c r="H75" s="56" t="s">
        <v>61</v>
      </c>
      <c r="I75" s="61"/>
    </row>
    <row r="76" spans="1:15" ht="30" customHeight="1">
      <c r="A76" s="71">
        <v>22</v>
      </c>
      <c r="B76" s="175" t="s">
        <v>119</v>
      </c>
      <c r="C76" s="176"/>
      <c r="D76" s="176"/>
      <c r="E76" s="176"/>
      <c r="F76" s="176"/>
      <c r="G76" s="176"/>
      <c r="H76" s="56" t="s">
        <v>61</v>
      </c>
      <c r="I76" s="72"/>
    </row>
    <row r="77" spans="1:15" ht="30.75" customHeight="1">
      <c r="A77" s="73">
        <v>23</v>
      </c>
      <c r="B77" s="175" t="s">
        <v>120</v>
      </c>
      <c r="C77" s="176"/>
      <c r="D77" s="176"/>
      <c r="E77" s="176"/>
      <c r="F77" s="176"/>
      <c r="G77" s="176"/>
      <c r="H77" s="56" t="s">
        <v>61</v>
      </c>
      <c r="I77" s="74"/>
    </row>
    <row r="78" spans="1:15">
      <c r="A78" s="177" t="s">
        <v>121</v>
      </c>
      <c r="B78" s="177"/>
      <c r="C78" s="177"/>
      <c r="D78" s="177"/>
      <c r="E78" s="177"/>
      <c r="F78" s="177"/>
      <c r="G78" s="177"/>
      <c r="H78" s="177"/>
      <c r="I78" s="177"/>
    </row>
    <row r="79" spans="1:15" ht="22.5" customHeight="1">
      <c r="A79" s="174" t="s">
        <v>184</v>
      </c>
      <c r="B79" s="174"/>
      <c r="C79" s="174"/>
      <c r="D79" s="174"/>
      <c r="E79" s="174"/>
      <c r="F79" s="174"/>
      <c r="G79" s="174"/>
      <c r="H79" s="174"/>
      <c r="I79" s="174"/>
    </row>
    <row r="80" spans="1:15" ht="13.5" customHeight="1">
      <c r="A80" s="174" t="s">
        <v>186</v>
      </c>
      <c r="B80" s="174"/>
      <c r="C80" s="174"/>
      <c r="D80" s="174"/>
      <c r="E80" s="174"/>
      <c r="F80" s="174"/>
      <c r="G80" s="174"/>
      <c r="H80" s="174"/>
      <c r="I80" s="174"/>
    </row>
    <row r="81" spans="1:15" ht="13.5" customHeight="1">
      <c r="A81" s="174" t="s">
        <v>185</v>
      </c>
      <c r="B81" s="174"/>
      <c r="C81" s="174"/>
      <c r="D81" s="174"/>
      <c r="E81" s="174"/>
      <c r="F81" s="174"/>
      <c r="G81" s="174"/>
      <c r="H81" s="174"/>
      <c r="I81" s="174"/>
    </row>
    <row r="82" spans="1:15" ht="13.5" customHeight="1">
      <c r="A82" s="174" t="s">
        <v>122</v>
      </c>
      <c r="B82" s="174"/>
      <c r="C82" s="174"/>
      <c r="D82" s="174"/>
      <c r="E82" s="174"/>
      <c r="F82" s="174"/>
      <c r="G82" s="174"/>
      <c r="H82" s="174"/>
      <c r="I82" s="174"/>
    </row>
    <row r="83" spans="1:15" ht="22.5" customHeight="1">
      <c r="A83" s="174" t="s">
        <v>123</v>
      </c>
      <c r="B83" s="174"/>
      <c r="C83" s="174"/>
      <c r="D83" s="174"/>
      <c r="E83" s="174"/>
      <c r="F83" s="174"/>
      <c r="G83" s="174"/>
      <c r="H83" s="174"/>
      <c r="I83" s="174"/>
    </row>
    <row r="84" spans="1:15" ht="13.5" customHeight="1">
      <c r="A84" s="174" t="s">
        <v>124</v>
      </c>
      <c r="B84" s="174"/>
      <c r="C84" s="174"/>
      <c r="D84" s="174"/>
      <c r="E84" s="174"/>
      <c r="F84" s="174"/>
      <c r="G84" s="174"/>
      <c r="H84" s="174"/>
      <c r="I84" s="174"/>
    </row>
    <row r="85" spans="1:15" ht="36" customHeight="1">
      <c r="A85" s="155" t="s">
        <v>158</v>
      </c>
      <c r="B85" s="155"/>
      <c r="C85" s="155"/>
      <c r="D85" s="155"/>
      <c r="E85" s="155"/>
      <c r="F85" s="155"/>
      <c r="G85" s="155"/>
      <c r="H85" s="155"/>
      <c r="I85" s="155"/>
    </row>
    <row r="87" spans="1:15" s="95" customFormat="1" ht="34.5" customHeight="1">
      <c r="A87" s="165" t="s">
        <v>126</v>
      </c>
      <c r="B87" s="165"/>
      <c r="C87" s="165"/>
      <c r="D87" s="165"/>
      <c r="E87" s="165"/>
      <c r="F87" s="165"/>
      <c r="G87" s="165"/>
      <c r="H87" s="165"/>
      <c r="I87" s="165"/>
    </row>
    <row r="88" spans="1:15" ht="18.75" customHeight="1">
      <c r="A88" s="84" t="s">
        <v>127</v>
      </c>
      <c r="B88" s="75" t="s">
        <v>128</v>
      </c>
      <c r="C88" s="167" t="s">
        <v>129</v>
      </c>
      <c r="D88" s="168"/>
      <c r="E88" s="75" t="s">
        <v>129</v>
      </c>
      <c r="F88" s="75" t="s">
        <v>130</v>
      </c>
      <c r="G88" s="75" t="s">
        <v>131</v>
      </c>
      <c r="H88" s="167" t="s">
        <v>132</v>
      </c>
      <c r="I88" s="168"/>
    </row>
    <row r="89" spans="1:15" ht="18.75" customHeight="1">
      <c r="A89" s="87" t="s">
        <v>133</v>
      </c>
      <c r="B89" s="86" t="s">
        <v>134</v>
      </c>
      <c r="C89" s="163" t="s">
        <v>135</v>
      </c>
      <c r="D89" s="164"/>
      <c r="E89" s="86" t="s">
        <v>136</v>
      </c>
      <c r="F89" s="86" t="s">
        <v>137</v>
      </c>
      <c r="G89" s="86" t="s">
        <v>138</v>
      </c>
      <c r="H89" s="163" t="s">
        <v>139</v>
      </c>
      <c r="I89" s="164"/>
    </row>
    <row r="90" spans="1:15" ht="18.75" customHeight="1">
      <c r="A90" s="86">
        <v>1</v>
      </c>
      <c r="B90" s="86"/>
      <c r="C90" s="158"/>
      <c r="D90" s="158"/>
      <c r="E90" s="86"/>
      <c r="F90" s="86"/>
      <c r="G90" s="96"/>
      <c r="H90" s="214"/>
      <c r="I90" s="214"/>
      <c r="J90" s="150"/>
      <c r="K90" s="151"/>
      <c r="L90" s="151"/>
      <c r="M90" s="151"/>
      <c r="N90" s="151"/>
      <c r="O90" s="151"/>
    </row>
    <row r="91" spans="1:15" ht="18.75" customHeight="1">
      <c r="A91" s="92">
        <v>2</v>
      </c>
      <c r="B91" s="92"/>
      <c r="C91" s="159"/>
      <c r="D91" s="159"/>
      <c r="E91" s="92"/>
      <c r="F91" s="92"/>
      <c r="G91" s="94"/>
      <c r="H91" s="172"/>
      <c r="I91" s="172"/>
    </row>
    <row r="92" spans="1:15" ht="18.75" customHeight="1">
      <c r="A92" s="92">
        <v>3</v>
      </c>
      <c r="B92" s="92"/>
      <c r="C92" s="159"/>
      <c r="D92" s="159"/>
      <c r="E92" s="92"/>
      <c r="F92" s="92"/>
      <c r="G92" s="94"/>
      <c r="H92" s="172"/>
      <c r="I92" s="172"/>
    </row>
    <row r="93" spans="1:15" ht="18.75" customHeight="1">
      <c r="A93" s="92">
        <v>4</v>
      </c>
      <c r="B93" s="92"/>
      <c r="C93" s="159"/>
      <c r="D93" s="159"/>
      <c r="E93" s="92"/>
      <c r="F93" s="92"/>
      <c r="G93" s="94"/>
      <c r="H93" s="172"/>
      <c r="I93" s="172"/>
    </row>
    <row r="94" spans="1:15" ht="18.75" customHeight="1">
      <c r="A94" s="92">
        <v>5</v>
      </c>
      <c r="B94" s="92"/>
      <c r="C94" s="159"/>
      <c r="D94" s="159"/>
      <c r="E94" s="92"/>
      <c r="F94" s="92"/>
      <c r="G94" s="94"/>
      <c r="H94" s="172"/>
      <c r="I94" s="172"/>
    </row>
    <row r="95" spans="1:15" ht="26.25" customHeight="1">
      <c r="A95" s="160" t="s">
        <v>41</v>
      </c>
      <c r="B95" s="160"/>
      <c r="C95" s="160"/>
      <c r="D95" s="160"/>
      <c r="E95" s="160"/>
      <c r="F95" s="160"/>
      <c r="G95" s="94"/>
      <c r="H95" s="166">
        <f>SUM(H90:H94)</f>
        <v>0</v>
      </c>
      <c r="I95" s="166"/>
    </row>
    <row r="96" spans="1:15" ht="18.75" customHeight="1">
      <c r="A96" s="92">
        <v>6</v>
      </c>
      <c r="B96" s="92"/>
      <c r="C96" s="171" t="s">
        <v>140</v>
      </c>
      <c r="D96" s="171"/>
      <c r="E96" s="92" t="s">
        <v>32</v>
      </c>
      <c r="F96" s="92"/>
      <c r="G96" s="94"/>
      <c r="H96" s="173"/>
      <c r="I96" s="173"/>
      <c r="J96" s="150"/>
      <c r="K96" s="151"/>
      <c r="L96" s="151"/>
      <c r="M96" s="151"/>
      <c r="N96" s="151"/>
      <c r="O96" s="151"/>
    </row>
    <row r="97" spans="1:15" ht="26.25" customHeight="1">
      <c r="A97" s="160" t="s">
        <v>41</v>
      </c>
      <c r="B97" s="160"/>
      <c r="C97" s="160"/>
      <c r="D97" s="160"/>
      <c r="E97" s="160"/>
      <c r="F97" s="160"/>
      <c r="G97" s="160"/>
      <c r="H97" s="166">
        <f>SUM(H96)</f>
        <v>0</v>
      </c>
      <c r="I97" s="166"/>
    </row>
    <row r="98" spans="1:15" ht="19.5">
      <c r="A98" s="89"/>
      <c r="B98" s="89"/>
      <c r="C98" s="89"/>
      <c r="D98" s="89"/>
      <c r="E98" s="89"/>
      <c r="F98" s="89"/>
      <c r="G98" s="88"/>
      <c r="H98" s="88"/>
      <c r="I98" s="89"/>
    </row>
    <row r="99" spans="1:15" s="95" customFormat="1" ht="34.5" customHeight="1">
      <c r="A99" s="165" t="s">
        <v>141</v>
      </c>
      <c r="B99" s="165"/>
      <c r="C99" s="165"/>
      <c r="D99" s="165"/>
      <c r="E99" s="165"/>
      <c r="F99" s="165"/>
      <c r="G99" s="165"/>
      <c r="H99" s="165"/>
      <c r="I99" s="165"/>
    </row>
    <row r="100" spans="1:15" ht="15.75">
      <c r="A100" s="75" t="s">
        <v>127</v>
      </c>
      <c r="B100" s="85" t="s">
        <v>142</v>
      </c>
      <c r="C100" s="157" t="s">
        <v>143</v>
      </c>
      <c r="D100" s="157"/>
      <c r="E100" s="75" t="s">
        <v>144</v>
      </c>
      <c r="F100" s="85" t="s">
        <v>144</v>
      </c>
      <c r="G100" s="75" t="s">
        <v>131</v>
      </c>
      <c r="H100" s="167" t="s">
        <v>130</v>
      </c>
      <c r="I100" s="168"/>
    </row>
    <row r="101" spans="1:15" ht="15.75">
      <c r="A101" s="86" t="s">
        <v>133</v>
      </c>
      <c r="B101" s="85" t="s">
        <v>145</v>
      </c>
      <c r="C101" s="157" t="s">
        <v>146</v>
      </c>
      <c r="D101" s="157"/>
      <c r="E101" s="86" t="s">
        <v>134</v>
      </c>
      <c r="F101" s="85" t="s">
        <v>147</v>
      </c>
      <c r="G101" s="86" t="s">
        <v>138</v>
      </c>
      <c r="H101" s="163" t="s">
        <v>61</v>
      </c>
      <c r="I101" s="164"/>
    </row>
    <row r="102" spans="1:15" ht="18.75" customHeight="1">
      <c r="A102" s="86">
        <v>1</v>
      </c>
      <c r="B102" s="86"/>
      <c r="C102" s="158"/>
      <c r="D102" s="158"/>
      <c r="E102" s="86"/>
      <c r="F102" s="86"/>
      <c r="G102" s="96"/>
      <c r="H102" s="158"/>
      <c r="I102" s="158"/>
      <c r="J102" s="150"/>
      <c r="K102" s="151"/>
      <c r="L102" s="151"/>
      <c r="M102" s="151"/>
      <c r="N102" s="151"/>
      <c r="O102" s="151"/>
    </row>
    <row r="103" spans="1:15" ht="18.75" customHeight="1">
      <c r="A103" s="92">
        <v>2</v>
      </c>
      <c r="B103" s="92"/>
      <c r="C103" s="159"/>
      <c r="D103" s="159"/>
      <c r="E103" s="92"/>
      <c r="F103" s="92"/>
      <c r="G103" s="94"/>
      <c r="H103" s="159"/>
      <c r="I103" s="159"/>
    </row>
    <row r="104" spans="1:15" ht="18.75" customHeight="1">
      <c r="A104" s="92">
        <v>3</v>
      </c>
      <c r="B104" s="92"/>
      <c r="C104" s="159"/>
      <c r="D104" s="159"/>
      <c r="E104" s="92"/>
      <c r="F104" s="92"/>
      <c r="G104" s="94"/>
      <c r="H104" s="159"/>
      <c r="I104" s="159"/>
    </row>
    <row r="105" spans="1:15" ht="26.25" customHeight="1">
      <c r="A105" s="160" t="s">
        <v>41</v>
      </c>
      <c r="B105" s="160"/>
      <c r="C105" s="160"/>
      <c r="D105" s="160"/>
      <c r="E105" s="160"/>
      <c r="F105" s="160"/>
      <c r="G105" s="160"/>
      <c r="H105" s="156">
        <f>SUM(H102:H104)</f>
        <v>0</v>
      </c>
      <c r="I105" s="156"/>
    </row>
    <row r="106" spans="1:15" ht="19.5">
      <c r="A106" s="90"/>
      <c r="B106" s="91"/>
      <c r="C106" s="91"/>
      <c r="D106" s="91"/>
      <c r="E106" s="91"/>
      <c r="F106" s="91"/>
      <c r="G106" s="91"/>
      <c r="H106" s="88"/>
      <c r="I106" s="88"/>
    </row>
    <row r="107" spans="1:15" s="95" customFormat="1" ht="34.5" customHeight="1">
      <c r="A107" s="165" t="s">
        <v>148</v>
      </c>
      <c r="B107" s="165"/>
      <c r="C107" s="165"/>
      <c r="D107" s="165"/>
      <c r="E107" s="165"/>
      <c r="F107" s="165"/>
      <c r="G107" s="165"/>
      <c r="H107" s="165"/>
      <c r="I107" s="165"/>
    </row>
    <row r="108" spans="1:15" ht="15.75">
      <c r="A108" s="75" t="s">
        <v>127</v>
      </c>
      <c r="B108" s="85" t="s">
        <v>142</v>
      </c>
      <c r="C108" s="157" t="s">
        <v>143</v>
      </c>
      <c r="D108" s="157"/>
      <c r="E108" s="85" t="s">
        <v>144</v>
      </c>
      <c r="F108" s="75" t="s">
        <v>144</v>
      </c>
      <c r="G108" s="75" t="s">
        <v>131</v>
      </c>
      <c r="H108" s="161" t="s">
        <v>130</v>
      </c>
      <c r="I108" s="162"/>
    </row>
    <row r="109" spans="1:15" ht="15.75">
      <c r="A109" s="86" t="s">
        <v>133</v>
      </c>
      <c r="B109" s="85" t="s">
        <v>145</v>
      </c>
      <c r="C109" s="157" t="s">
        <v>146</v>
      </c>
      <c r="D109" s="157"/>
      <c r="E109" s="85" t="s">
        <v>134</v>
      </c>
      <c r="F109" s="86" t="s">
        <v>147</v>
      </c>
      <c r="G109" s="86" t="s">
        <v>138</v>
      </c>
      <c r="H109" s="163" t="s">
        <v>61</v>
      </c>
      <c r="I109" s="164"/>
    </row>
    <row r="110" spans="1:15" ht="18.75" customHeight="1">
      <c r="A110" s="86">
        <v>1</v>
      </c>
      <c r="B110" s="86"/>
      <c r="C110" s="158"/>
      <c r="D110" s="158"/>
      <c r="E110" s="86"/>
      <c r="F110" s="86"/>
      <c r="G110" s="96"/>
      <c r="H110" s="158"/>
      <c r="I110" s="158"/>
      <c r="J110" s="150"/>
      <c r="K110" s="151"/>
      <c r="L110" s="151"/>
      <c r="M110" s="151"/>
      <c r="N110" s="151"/>
      <c r="O110" s="151"/>
    </row>
    <row r="111" spans="1:15" ht="18.75" customHeight="1">
      <c r="A111" s="92">
        <v>2</v>
      </c>
      <c r="B111" s="92"/>
      <c r="C111" s="159"/>
      <c r="D111" s="159"/>
      <c r="E111" s="92"/>
      <c r="F111" s="92"/>
      <c r="G111" s="94"/>
      <c r="H111" s="159"/>
      <c r="I111" s="159"/>
    </row>
    <row r="112" spans="1:15" ht="18.75" customHeight="1">
      <c r="A112" s="92">
        <v>3</v>
      </c>
      <c r="B112" s="92"/>
      <c r="C112" s="159"/>
      <c r="D112" s="159"/>
      <c r="E112" s="92"/>
      <c r="F112" s="92"/>
      <c r="G112" s="94"/>
      <c r="H112" s="159"/>
      <c r="I112" s="159"/>
    </row>
    <row r="113" spans="1:15" ht="26.25" customHeight="1">
      <c r="A113" s="160" t="s">
        <v>41</v>
      </c>
      <c r="B113" s="160"/>
      <c r="C113" s="160"/>
      <c r="D113" s="160"/>
      <c r="E113" s="160"/>
      <c r="F113" s="160"/>
      <c r="G113" s="160"/>
      <c r="H113" s="156">
        <f>SUM(H110:H112)</f>
        <v>0</v>
      </c>
      <c r="I113" s="156"/>
    </row>
    <row r="114" spans="1:15" ht="19.5">
      <c r="A114" s="90"/>
      <c r="B114" s="91"/>
      <c r="C114" s="91"/>
      <c r="D114" s="91"/>
      <c r="E114" s="91"/>
      <c r="F114" s="91"/>
      <c r="G114" s="91"/>
      <c r="H114" s="88"/>
      <c r="I114" s="88"/>
    </row>
    <row r="115" spans="1:15" s="95" customFormat="1" ht="34.5" customHeight="1">
      <c r="A115" s="165" t="s">
        <v>149</v>
      </c>
      <c r="B115" s="165"/>
      <c r="C115" s="165"/>
      <c r="D115" s="165"/>
      <c r="E115" s="165"/>
      <c r="F115" s="165"/>
      <c r="G115" s="165"/>
      <c r="H115" s="165"/>
      <c r="I115" s="165"/>
    </row>
    <row r="116" spans="1:15" ht="15.75">
      <c r="A116" s="75" t="s">
        <v>127</v>
      </c>
      <c r="B116" s="167" t="s">
        <v>150</v>
      </c>
      <c r="C116" s="169"/>
      <c r="D116" s="168"/>
      <c r="E116" s="75" t="s">
        <v>150</v>
      </c>
      <c r="F116" s="75" t="s">
        <v>151</v>
      </c>
      <c r="G116" s="75" t="s">
        <v>152</v>
      </c>
      <c r="H116" s="161" t="s">
        <v>130</v>
      </c>
      <c r="I116" s="162"/>
    </row>
    <row r="117" spans="1:15" ht="15.75">
      <c r="A117" s="86" t="s">
        <v>133</v>
      </c>
      <c r="B117" s="163" t="s">
        <v>153</v>
      </c>
      <c r="C117" s="170"/>
      <c r="D117" s="164"/>
      <c r="E117" s="86" t="s">
        <v>154</v>
      </c>
      <c r="F117" s="86" t="s">
        <v>155</v>
      </c>
      <c r="G117" s="86" t="s">
        <v>146</v>
      </c>
      <c r="H117" s="163" t="s">
        <v>61</v>
      </c>
      <c r="I117" s="164"/>
    </row>
    <row r="118" spans="1:15" ht="18.75" customHeight="1">
      <c r="A118" s="86">
        <v>1</v>
      </c>
      <c r="B118" s="158"/>
      <c r="C118" s="158"/>
      <c r="D118" s="158"/>
      <c r="E118" s="96"/>
      <c r="F118" s="86"/>
      <c r="G118" s="86"/>
      <c r="H118" s="158"/>
      <c r="I118" s="158"/>
      <c r="J118" s="150"/>
      <c r="K118" s="151"/>
      <c r="L118" s="151"/>
      <c r="M118" s="151"/>
      <c r="N118" s="151"/>
      <c r="O118" s="151"/>
    </row>
    <row r="119" spans="1:15" ht="18.75" customHeight="1">
      <c r="A119" s="92">
        <v>2</v>
      </c>
      <c r="B119" s="159"/>
      <c r="C119" s="159"/>
      <c r="D119" s="159"/>
      <c r="E119" s="94"/>
      <c r="F119" s="92"/>
      <c r="G119" s="92"/>
      <c r="H119" s="159"/>
      <c r="I119" s="159"/>
    </row>
    <row r="120" spans="1:15" ht="26.25" customHeight="1">
      <c r="A120" s="160" t="s">
        <v>41</v>
      </c>
      <c r="B120" s="160"/>
      <c r="C120" s="160"/>
      <c r="D120" s="160"/>
      <c r="E120" s="160"/>
      <c r="F120" s="160"/>
      <c r="G120" s="94"/>
      <c r="H120" s="156">
        <f>SUM(H118:H119)</f>
        <v>0</v>
      </c>
      <c r="I120" s="156"/>
    </row>
    <row r="121" spans="1:15" ht="15.75">
      <c r="A121" s="93"/>
      <c r="B121" s="93"/>
      <c r="C121" s="93"/>
      <c r="D121" s="93"/>
      <c r="E121" s="93"/>
      <c r="F121" s="93"/>
      <c r="G121" s="93"/>
      <c r="H121" s="88"/>
      <c r="I121" s="88"/>
    </row>
    <row r="122" spans="1:15" ht="15.75">
      <c r="A122" s="93"/>
      <c r="B122" s="93"/>
      <c r="C122" s="93"/>
      <c r="D122" s="93"/>
      <c r="E122" s="93"/>
      <c r="F122" s="93"/>
      <c r="G122" s="93"/>
      <c r="H122" s="88"/>
      <c r="I122" s="88"/>
    </row>
    <row r="123" spans="1:15" ht="15.75">
      <c r="B123" s="97"/>
      <c r="C123" s="97"/>
      <c r="D123" s="97"/>
      <c r="E123" s="97"/>
      <c r="F123" s="97"/>
      <c r="G123" s="157" t="s">
        <v>156</v>
      </c>
      <c r="H123" s="157"/>
      <c r="I123" s="157"/>
    </row>
    <row r="126" spans="1:15">
      <c r="A126" s="208"/>
      <c r="B126" s="208"/>
      <c r="C126" s="208"/>
      <c r="D126" s="208"/>
      <c r="E126" s="208"/>
      <c r="F126" s="208"/>
      <c r="G126" s="208"/>
      <c r="H126" s="208"/>
      <c r="I126" s="208"/>
    </row>
  </sheetData>
  <mergeCells count="171">
    <mergeCell ref="A126:I126"/>
    <mergeCell ref="H41:H42"/>
    <mergeCell ref="I41:I42"/>
    <mergeCell ref="A1:I1"/>
    <mergeCell ref="A2:I2"/>
    <mergeCell ref="A3:I3"/>
    <mergeCell ref="A120:F120"/>
    <mergeCell ref="A99:I99"/>
    <mergeCell ref="H100:I100"/>
    <mergeCell ref="H101:I101"/>
    <mergeCell ref="H102:I102"/>
    <mergeCell ref="A95:F95"/>
    <mergeCell ref="A87:I87"/>
    <mergeCell ref="H88:I88"/>
    <mergeCell ref="H89:I89"/>
    <mergeCell ref="H90:I90"/>
    <mergeCell ref="A4:B4"/>
    <mergeCell ref="A5:B5"/>
    <mergeCell ref="A6:B6"/>
    <mergeCell ref="A7:B7"/>
    <mergeCell ref="A8:B8"/>
    <mergeCell ref="C4:I4"/>
    <mergeCell ref="C5:I5"/>
    <mergeCell ref="C6:I6"/>
    <mergeCell ref="C7:I7"/>
    <mergeCell ref="C8:I8"/>
    <mergeCell ref="B14:G14"/>
    <mergeCell ref="B15:G15"/>
    <mergeCell ref="B16:G16"/>
    <mergeCell ref="B17:G17"/>
    <mergeCell ref="B18:G18"/>
    <mergeCell ref="B19:G19"/>
    <mergeCell ref="B9:H9"/>
    <mergeCell ref="B10:G10"/>
    <mergeCell ref="B11:G11"/>
    <mergeCell ref="B12:H12"/>
    <mergeCell ref="B13:G13"/>
    <mergeCell ref="B26:G26"/>
    <mergeCell ref="B28:G28"/>
    <mergeCell ref="B29:G29"/>
    <mergeCell ref="B30:G30"/>
    <mergeCell ref="B31:G31"/>
    <mergeCell ref="B20:G20"/>
    <mergeCell ref="B21:G21"/>
    <mergeCell ref="B22:G22"/>
    <mergeCell ref="B23:G23"/>
    <mergeCell ref="B24:G24"/>
    <mergeCell ref="B25:G25"/>
    <mergeCell ref="B45:E45"/>
    <mergeCell ref="B38:G38"/>
    <mergeCell ref="B39:G39"/>
    <mergeCell ref="B40:G40"/>
    <mergeCell ref="B41:G41"/>
    <mergeCell ref="B42:G42"/>
    <mergeCell ref="B32:G32"/>
    <mergeCell ref="B33:G33"/>
    <mergeCell ref="B34:G34"/>
    <mergeCell ref="B35:G35"/>
    <mergeCell ref="B36:G36"/>
    <mergeCell ref="B37:G37"/>
    <mergeCell ref="B43:G43"/>
    <mergeCell ref="B55:G55"/>
    <mergeCell ref="B56:G56"/>
    <mergeCell ref="B57:G57"/>
    <mergeCell ref="B58:G58"/>
    <mergeCell ref="B59:G59"/>
    <mergeCell ref="B60:G60"/>
    <mergeCell ref="B46:G46"/>
    <mergeCell ref="B48:H48"/>
    <mergeCell ref="B49:G49"/>
    <mergeCell ref="B50:G50"/>
    <mergeCell ref="B51:G51"/>
    <mergeCell ref="B52:G52"/>
    <mergeCell ref="B53:G53"/>
    <mergeCell ref="B54:G54"/>
    <mergeCell ref="B67:G67"/>
    <mergeCell ref="B68:G68"/>
    <mergeCell ref="B69:G69"/>
    <mergeCell ref="B70:G70"/>
    <mergeCell ref="B71:G71"/>
    <mergeCell ref="B72:G72"/>
    <mergeCell ref="B61:G61"/>
    <mergeCell ref="B62:G62"/>
    <mergeCell ref="B63:G63"/>
    <mergeCell ref="B64:G64"/>
    <mergeCell ref="B65:G65"/>
    <mergeCell ref="B66:G66"/>
    <mergeCell ref="H95:I95"/>
    <mergeCell ref="H96:I96"/>
    <mergeCell ref="A79:I79"/>
    <mergeCell ref="A80:I80"/>
    <mergeCell ref="A81:I81"/>
    <mergeCell ref="A82:I82"/>
    <mergeCell ref="A83:I83"/>
    <mergeCell ref="A84:I84"/>
    <mergeCell ref="B73:G73"/>
    <mergeCell ref="B74:G74"/>
    <mergeCell ref="B75:G75"/>
    <mergeCell ref="B76:G76"/>
    <mergeCell ref="B77:G77"/>
    <mergeCell ref="A78:I78"/>
    <mergeCell ref="A73:A74"/>
    <mergeCell ref="H97:I97"/>
    <mergeCell ref="C88:D88"/>
    <mergeCell ref="G123:I123"/>
    <mergeCell ref="A115:I115"/>
    <mergeCell ref="H116:I116"/>
    <mergeCell ref="H117:I117"/>
    <mergeCell ref="H118:I118"/>
    <mergeCell ref="H119:I119"/>
    <mergeCell ref="H120:I120"/>
    <mergeCell ref="B116:D116"/>
    <mergeCell ref="B117:D117"/>
    <mergeCell ref="B118:D118"/>
    <mergeCell ref="B119:D119"/>
    <mergeCell ref="C89:D89"/>
    <mergeCell ref="C90:D90"/>
    <mergeCell ref="C91:D91"/>
    <mergeCell ref="C92:D92"/>
    <mergeCell ref="C93:D93"/>
    <mergeCell ref="C94:D94"/>
    <mergeCell ref="C96:D96"/>
    <mergeCell ref="H91:I91"/>
    <mergeCell ref="H92:I92"/>
    <mergeCell ref="H93:I93"/>
    <mergeCell ref="H94:I94"/>
    <mergeCell ref="H103:I103"/>
    <mergeCell ref="H104:I104"/>
    <mergeCell ref="H105:I105"/>
    <mergeCell ref="C100:D100"/>
    <mergeCell ref="C101:D101"/>
    <mergeCell ref="C102:D102"/>
    <mergeCell ref="C103:D103"/>
    <mergeCell ref="C104:D104"/>
    <mergeCell ref="A105:G105"/>
    <mergeCell ref="J22:O22"/>
    <mergeCell ref="J11:P11"/>
    <mergeCell ref="J90:O90"/>
    <mergeCell ref="J96:O96"/>
    <mergeCell ref="J74:O74"/>
    <mergeCell ref="J57:O57"/>
    <mergeCell ref="J56:O56"/>
    <mergeCell ref="J55:O55"/>
    <mergeCell ref="J54:O54"/>
    <mergeCell ref="J53:O53"/>
    <mergeCell ref="J52:O52"/>
    <mergeCell ref="J51:O51"/>
    <mergeCell ref="J102:O102"/>
    <mergeCell ref="J110:O110"/>
    <mergeCell ref="J118:O118"/>
    <mergeCell ref="B27:E27"/>
    <mergeCell ref="F27:G27"/>
    <mergeCell ref="J39:O39"/>
    <mergeCell ref="J37:P37"/>
    <mergeCell ref="J34:O34"/>
    <mergeCell ref="J33:O33"/>
    <mergeCell ref="A85:I85"/>
    <mergeCell ref="H113:I113"/>
    <mergeCell ref="C108:D108"/>
    <mergeCell ref="C109:D109"/>
    <mergeCell ref="C110:D110"/>
    <mergeCell ref="C111:D111"/>
    <mergeCell ref="C112:D112"/>
    <mergeCell ref="A113:G113"/>
    <mergeCell ref="A97:G97"/>
    <mergeCell ref="H108:I108"/>
    <mergeCell ref="H109:I109"/>
    <mergeCell ref="H110:I110"/>
    <mergeCell ref="H111:I111"/>
    <mergeCell ref="H112:I112"/>
    <mergeCell ref="A107:I107"/>
  </mergeCells>
  <pageMargins left="0.33" right="0.15" top="0.35" bottom="0.24" header="0.2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2"/>
  <sheetViews>
    <sheetView topLeftCell="A16" workbookViewId="0">
      <selection activeCell="A42" sqref="A42:D42"/>
    </sheetView>
  </sheetViews>
  <sheetFormatPr defaultRowHeight="15"/>
  <cols>
    <col min="1" max="1" width="11.42578125" customWidth="1"/>
    <col min="2" max="2" width="68" customWidth="1"/>
    <col min="3" max="3" width="5.28515625" customWidth="1"/>
    <col min="4" max="4" width="14" customWidth="1"/>
  </cols>
  <sheetData>
    <row r="1" spans="1:5" ht="30.75" customHeight="1">
      <c r="A1" s="217" t="s">
        <v>49</v>
      </c>
      <c r="B1" s="217"/>
      <c r="C1" s="217"/>
      <c r="D1" s="217"/>
    </row>
    <row r="2" spans="1:5" ht="17.25" customHeight="1">
      <c r="A2" s="213" t="s">
        <v>50</v>
      </c>
      <c r="B2" s="213"/>
      <c r="C2" s="213"/>
      <c r="D2" s="213"/>
    </row>
    <row r="3" spans="1:5" ht="18" customHeight="1">
      <c r="A3" s="218" t="s">
        <v>163</v>
      </c>
      <c r="B3" s="213"/>
      <c r="C3" s="213"/>
      <c r="D3" s="213"/>
    </row>
    <row r="4" spans="1:5" ht="18.75">
      <c r="A4" s="48" t="s">
        <v>52</v>
      </c>
      <c r="B4" s="98"/>
      <c r="C4" s="49"/>
      <c r="D4" s="50"/>
    </row>
    <row r="5" spans="1:5" ht="18.75">
      <c r="A5" s="48" t="s">
        <v>53</v>
      </c>
      <c r="B5" s="98"/>
      <c r="C5" s="49"/>
      <c r="D5" s="50"/>
    </row>
    <row r="6" spans="1:5" ht="18.75">
      <c r="A6" s="48" t="s">
        <v>54</v>
      </c>
      <c r="B6" s="98"/>
      <c r="C6" s="49"/>
      <c r="D6" s="50"/>
    </row>
    <row r="7" spans="1:5" ht="18.75">
      <c r="A7" s="48" t="s">
        <v>55</v>
      </c>
      <c r="B7" s="98"/>
      <c r="C7" s="49"/>
      <c r="D7" s="50"/>
    </row>
    <row r="8" spans="1:5" ht="18.75">
      <c r="A8" s="48" t="s">
        <v>56</v>
      </c>
      <c r="B8" s="99"/>
      <c r="C8" s="49"/>
      <c r="D8" s="50"/>
    </row>
    <row r="9" spans="1:5" ht="21" customHeight="1">
      <c r="A9" s="78" t="s">
        <v>57</v>
      </c>
      <c r="B9" s="219" t="s">
        <v>58</v>
      </c>
      <c r="C9" s="219"/>
      <c r="D9" s="100" t="s">
        <v>59</v>
      </c>
      <c r="E9" s="76"/>
    </row>
    <row r="10" spans="1:5" ht="18.75" customHeight="1">
      <c r="A10" s="34">
        <v>1</v>
      </c>
      <c r="B10" s="101" t="s">
        <v>164</v>
      </c>
      <c r="C10" s="101" t="s">
        <v>61</v>
      </c>
      <c r="D10" s="102"/>
    </row>
    <row r="11" spans="1:5" ht="18.75" customHeight="1">
      <c r="A11" s="34">
        <v>2</v>
      </c>
      <c r="B11" s="101" t="s">
        <v>62</v>
      </c>
      <c r="C11" s="101" t="s">
        <v>61</v>
      </c>
      <c r="D11" s="63"/>
      <c r="E11" s="103"/>
    </row>
    <row r="12" spans="1:5" ht="18.75" customHeight="1">
      <c r="A12" s="34">
        <v>3</v>
      </c>
      <c r="B12" s="40" t="s">
        <v>165</v>
      </c>
      <c r="C12" s="101"/>
      <c r="D12" s="34"/>
    </row>
    <row r="13" spans="1:5" ht="18.75" customHeight="1">
      <c r="A13" s="34"/>
      <c r="B13" s="101" t="s">
        <v>166</v>
      </c>
      <c r="C13" s="101" t="s">
        <v>61</v>
      </c>
      <c r="D13" s="63"/>
      <c r="E13" s="103"/>
    </row>
    <row r="14" spans="1:5" ht="18.75" customHeight="1">
      <c r="A14" s="34"/>
      <c r="B14" s="101" t="s">
        <v>167</v>
      </c>
      <c r="C14" s="101" t="s">
        <v>61</v>
      </c>
      <c r="D14" s="102"/>
    </row>
    <row r="15" spans="1:5" ht="18.75" customHeight="1">
      <c r="A15" s="34"/>
      <c r="B15" s="101" t="s">
        <v>168</v>
      </c>
      <c r="C15" s="101" t="s">
        <v>61</v>
      </c>
      <c r="D15" s="102"/>
    </row>
    <row r="16" spans="1:5" ht="21" customHeight="1">
      <c r="A16" s="34">
        <v>4</v>
      </c>
      <c r="B16" s="40" t="s">
        <v>169</v>
      </c>
      <c r="C16" s="101" t="s">
        <v>61</v>
      </c>
      <c r="D16" s="102"/>
    </row>
    <row r="17" spans="1:5" ht="21" customHeight="1">
      <c r="A17" s="34"/>
      <c r="B17" s="101" t="s">
        <v>104</v>
      </c>
      <c r="C17" s="101" t="s">
        <v>61</v>
      </c>
      <c r="D17" s="104"/>
    </row>
    <row r="18" spans="1:5" ht="18.75" customHeight="1">
      <c r="A18" s="34">
        <v>5</v>
      </c>
      <c r="B18" s="105" t="s">
        <v>105</v>
      </c>
      <c r="C18" s="101"/>
      <c r="D18" s="102"/>
    </row>
    <row r="19" spans="1:5" ht="18.75" customHeight="1">
      <c r="A19" s="34"/>
      <c r="B19" s="105" t="s">
        <v>187</v>
      </c>
      <c r="C19" s="101"/>
      <c r="D19" s="61" t="s">
        <v>106</v>
      </c>
    </row>
    <row r="20" spans="1:5" ht="18.75" customHeight="1">
      <c r="A20" s="34"/>
      <c r="B20" s="106" t="s">
        <v>170</v>
      </c>
      <c r="C20" s="101"/>
      <c r="D20" s="102"/>
    </row>
    <row r="21" spans="1:5" ht="18.75" customHeight="1">
      <c r="A21" s="34"/>
      <c r="B21" s="106" t="s">
        <v>171</v>
      </c>
      <c r="C21" s="101"/>
      <c r="D21" s="102"/>
    </row>
    <row r="22" spans="1:5" ht="18.75" customHeight="1">
      <c r="A22" s="34"/>
      <c r="B22" s="106" t="s">
        <v>172</v>
      </c>
      <c r="C22" s="101"/>
      <c r="D22" s="102"/>
    </row>
    <row r="23" spans="1:5" ht="18.75" customHeight="1">
      <c r="A23" s="34"/>
      <c r="B23" s="106" t="s">
        <v>173</v>
      </c>
      <c r="C23" s="101"/>
      <c r="D23" s="102"/>
    </row>
    <row r="24" spans="1:5" ht="18.75" customHeight="1">
      <c r="A24" s="34"/>
      <c r="B24" s="106" t="s">
        <v>174</v>
      </c>
      <c r="C24" s="101"/>
      <c r="D24" s="102"/>
    </row>
    <row r="25" spans="1:5" ht="21" customHeight="1">
      <c r="A25" s="34"/>
      <c r="B25" s="101" t="s">
        <v>110</v>
      </c>
      <c r="C25" s="101" t="s">
        <v>61</v>
      </c>
      <c r="D25" s="102"/>
    </row>
    <row r="26" spans="1:5" ht="18.75" customHeight="1">
      <c r="A26" s="34">
        <v>6</v>
      </c>
      <c r="B26" s="101" t="s">
        <v>175</v>
      </c>
      <c r="C26" s="101" t="s">
        <v>61</v>
      </c>
      <c r="D26" s="102"/>
    </row>
    <row r="27" spans="1:5" ht="21" customHeight="1">
      <c r="A27" s="34">
        <v>7</v>
      </c>
      <c r="B27" s="106" t="s">
        <v>112</v>
      </c>
      <c r="C27" s="101" t="s">
        <v>61</v>
      </c>
      <c r="D27" s="102"/>
    </row>
    <row r="28" spans="1:5" ht="18.75" customHeight="1">
      <c r="A28" s="34">
        <v>8</v>
      </c>
      <c r="B28" s="106" t="s">
        <v>176</v>
      </c>
      <c r="C28" s="101" t="s">
        <v>61</v>
      </c>
      <c r="D28" s="102"/>
    </row>
    <row r="29" spans="1:5" ht="18.75" customHeight="1">
      <c r="A29" s="34">
        <v>9</v>
      </c>
      <c r="B29" s="101" t="s">
        <v>113</v>
      </c>
      <c r="C29" s="101" t="s">
        <v>61</v>
      </c>
      <c r="D29" s="102"/>
    </row>
    <row r="30" spans="1:5" ht="21" customHeight="1">
      <c r="A30" s="34">
        <v>10</v>
      </c>
      <c r="B30" s="101" t="s">
        <v>115</v>
      </c>
      <c r="C30" s="101" t="s">
        <v>61</v>
      </c>
      <c r="D30" s="102"/>
    </row>
    <row r="31" spans="1:5" ht="18.75" customHeight="1">
      <c r="A31" s="220">
        <v>11</v>
      </c>
      <c r="B31" s="106" t="s">
        <v>116</v>
      </c>
      <c r="C31" s="101" t="s">
        <v>61</v>
      </c>
      <c r="D31" s="102"/>
    </row>
    <row r="32" spans="1:5" ht="18.75" customHeight="1">
      <c r="A32" s="220"/>
      <c r="B32" s="106" t="s">
        <v>117</v>
      </c>
      <c r="C32" s="101" t="s">
        <v>61</v>
      </c>
      <c r="D32" s="107"/>
      <c r="E32" s="103"/>
    </row>
    <row r="33" spans="1:4" ht="21" customHeight="1">
      <c r="A33" s="34">
        <v>12</v>
      </c>
      <c r="B33" s="106" t="s">
        <v>118</v>
      </c>
      <c r="C33" s="101" t="s">
        <v>61</v>
      </c>
      <c r="D33" s="102"/>
    </row>
    <row r="34" spans="1:4" ht="39.75" customHeight="1">
      <c r="A34" s="34">
        <v>13</v>
      </c>
      <c r="B34" s="108" t="s">
        <v>119</v>
      </c>
      <c r="C34" s="101" t="s">
        <v>61</v>
      </c>
      <c r="D34" s="102"/>
    </row>
    <row r="35" spans="1:4" ht="39.75" customHeight="1">
      <c r="A35" s="34">
        <v>14</v>
      </c>
      <c r="B35" s="108" t="s">
        <v>120</v>
      </c>
      <c r="C35" s="101" t="s">
        <v>177</v>
      </c>
      <c r="D35" s="102"/>
    </row>
    <row r="36" spans="1:4">
      <c r="A36" s="77"/>
      <c r="D36" s="109"/>
    </row>
    <row r="37" spans="1:4">
      <c r="A37" s="77"/>
      <c r="D37" s="109"/>
    </row>
    <row r="38" spans="1:4">
      <c r="A38" s="221" t="s">
        <v>125</v>
      </c>
      <c r="B38" s="221"/>
      <c r="C38" s="221"/>
      <c r="D38" s="221"/>
    </row>
    <row r="39" spans="1:4">
      <c r="A39" s="77"/>
      <c r="D39" s="109"/>
    </row>
    <row r="42" spans="1:4">
      <c r="A42" s="136"/>
      <c r="B42" s="136"/>
      <c r="C42" s="136"/>
      <c r="D42" s="136"/>
    </row>
  </sheetData>
  <mergeCells count="7">
    <mergeCell ref="A42:D42"/>
    <mergeCell ref="A1:D1"/>
    <mergeCell ref="A2:D2"/>
    <mergeCell ref="A3:D3"/>
    <mergeCell ref="B9:C9"/>
    <mergeCell ref="A31:A32"/>
    <mergeCell ref="A38:D38"/>
  </mergeCells>
  <pageMargins left="0.28000000000000003" right="0.17" top="0.63" bottom="0.49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COMPUTATION</vt:lpstr>
      <vt:lpstr>OLD TAX FORM</vt:lpstr>
      <vt:lpstr>NEW TAX FORM</vt:lpstr>
      <vt:lpstr>COMPUTATION!Print_Area</vt:lpstr>
      <vt:lpstr>'NEW TAX FORM'!Print_Area</vt:lpstr>
      <vt:lpstr>'OLD TAX FORM'!Print_Area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PUMS ELAVAMPADI</dc:creator>
  <cp:lastModifiedBy>ADMIN</cp:lastModifiedBy>
  <cp:lastPrinted>2024-12-20T11:43:42Z</cp:lastPrinted>
  <dcterms:created xsi:type="dcterms:W3CDTF">2024-12-10T17:30:06Z</dcterms:created>
  <dcterms:modified xsi:type="dcterms:W3CDTF">2024-12-20T11:44:15Z</dcterms:modified>
</cp:coreProperties>
</file>